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595" activeTab="3"/>
  </bookViews>
  <sheets>
    <sheet name="Ⅱ人口" sheetId="1" r:id="rId1"/>
    <sheet name="ピラミッド" sheetId="2" r:id="rId2"/>
    <sheet name="Ⅱ-1～3" sheetId="3" r:id="rId3"/>
    <sheet name="Ⅱ-4" sheetId="4" r:id="rId4"/>
    <sheet name="Ⅱ-5" sheetId="5" r:id="rId5"/>
    <sheet name="Ⅱ-6" sheetId="6" r:id="rId6"/>
    <sheet name="Ⅱ-7～9" sheetId="7" r:id="rId7"/>
    <sheet name="Ⅱ-10" sheetId="8" r:id="rId8"/>
    <sheet name="Ⅱ-11" sheetId="9" r:id="rId9"/>
    <sheet name="Ⅱ-12" sheetId="10" r:id="rId10"/>
  </sheets>
  <definedNames>
    <definedName name="_xlnm.Print_Area" localSheetId="7">'Ⅱ-10'!$A$1:$K$131</definedName>
    <definedName name="_xlnm.Print_Area" localSheetId="8">'Ⅱ-11'!$A$1:$N$84</definedName>
    <definedName name="_xlnm.Print_Area" localSheetId="9">'Ⅱ-12'!$A$1:$H$57</definedName>
    <definedName name="_xlnm.Print_Area" localSheetId="5">'Ⅱ-6'!$A$1:$H$54</definedName>
    <definedName name="_xlnm.Print_Area" localSheetId="6">'Ⅱ-7～9'!$A$1:$K$96</definedName>
    <definedName name="_xlnm.Print_Area" localSheetId="0">'Ⅱ人口'!$A$1:$I$46</definedName>
    <definedName name="_xlnm.Print_Area" localSheetId="1">'ピラミッド'!$A$1:$U$71</definedName>
    <definedName name="_xlnm.Print_Titles" localSheetId="3">'Ⅱ-4'!$1:$4</definedName>
    <definedName name="_xlnm.Print_Titles" localSheetId="4">'Ⅱ-5'!$1:$6</definedName>
  </definedNames>
  <calcPr fullCalcOnLoad="1"/>
</workbook>
</file>

<file path=xl/sharedStrings.xml><?xml version="1.0" encoding="utf-8"?>
<sst xmlns="http://schemas.openxmlformats.org/spreadsheetml/2006/main" count="1054" uniqueCount="464">
  <si>
    <t>口</t>
  </si>
  <si>
    <t>1.住民基本台帳人口の推移</t>
  </si>
  <si>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</si>
  <si>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</si>
  <si>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</si>
  <si>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</si>
  <si>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</si>
  <si>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</si>
  <si>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</si>
  <si>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</si>
  <si>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</si>
  <si>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</si>
  <si>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</si>
  <si>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ﾌﾞﾗｼﾞﾙ</t>
  </si>
  <si>
    <t>イラン</t>
  </si>
  <si>
    <t>ﾊﾟｷｽﾀﾝ</t>
  </si>
  <si>
    <t>ペルー</t>
  </si>
  <si>
    <t>ﾌｨﾘﾋﾟﾝ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</si>
  <si>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</si>
  <si>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</si>
  <si>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</si>
  <si>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</si>
  <si>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</si>
  <si>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</si>
  <si>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</si>
  <si>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</si>
  <si>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</si>
  <si>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</si>
  <si>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</si>
  <si>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</si>
  <si>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</si>
  <si>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</si>
  <si>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</si>
  <si>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</si>
  <si>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</si>
  <si>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</si>
  <si>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</si>
  <si>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</si>
  <si>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美 九 里 地 区</t>
  </si>
  <si>
    <t>本　郷</t>
  </si>
  <si>
    <t>高　山</t>
  </si>
  <si>
    <t>平　井　地　区</t>
  </si>
  <si>
    <t>日　野　地　区</t>
  </si>
  <si>
    <t>計</t>
  </si>
  <si>
    <t>藤　岡　地　区</t>
  </si>
  <si>
    <t>神　流　地　区</t>
  </si>
  <si>
    <t>小　野　地　区</t>
  </si>
  <si>
    <t>５.行政区別人口の推移</t>
  </si>
  <si>
    <t xml:space="preserve">   各年１０月１日現在</t>
  </si>
  <si>
    <t>調査回数</t>
  </si>
  <si>
    <t>施行年次</t>
  </si>
  <si>
    <t>人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</si>
  <si>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</si>
  <si>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</si>
  <si>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</si>
  <si>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</si>
  <si>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</si>
  <si>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</si>
  <si>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</si>
  <si>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</si>
  <si>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 xml:space="preserve">  各年１０月１日現在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</si>
  <si>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</si>
  <si>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</si>
  <si>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</si>
  <si>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</si>
  <si>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</si>
  <si>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</si>
  <si>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</si>
  <si>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</si>
  <si>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資料：国勢調査</t>
  </si>
  <si>
    <t>１０．産業大分類・男女別・１５歳以上就業者数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</si>
  <si>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</si>
  <si>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</si>
  <si>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</si>
  <si>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</si>
  <si>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</si>
  <si>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</si>
  <si>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</si>
  <si>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</si>
  <si>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</si>
  <si>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</si>
  <si>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</si>
  <si>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</si>
  <si>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</si>
  <si>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</si>
  <si>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昼間人口＝常住人口－流出人口＋流入人口</t>
  </si>
  <si>
    <t>　資料：国勢調査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</si>
  <si>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</si>
  <si>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</si>
  <si>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</si>
  <si>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</si>
  <si>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</si>
  <si>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 xml:space="preserve">  資料：国勢調査</t>
  </si>
  <si>
    <t>ｋ㎡</t>
  </si>
  <si>
    <t>人／ｋ㎡</t>
  </si>
  <si>
    <t>％</t>
  </si>
  <si>
    <t>７．人口集中地区人口（DID）・昼間人口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</si>
  <si>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</si>
  <si>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</si>
  <si>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</si>
  <si>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</si>
  <si>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</si>
  <si>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</si>
  <si>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</si>
  <si>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</si>
  <si>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△3,611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</si>
  <si>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</si>
  <si>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</si>
  <si>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</si>
  <si>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</si>
  <si>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</si>
  <si>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</si>
  <si>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</si>
  <si>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</si>
  <si>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</si>
  <si>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</si>
  <si>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</si>
  <si>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</si>
  <si>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</si>
  <si>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</si>
  <si>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年少人口</t>
  </si>
  <si>
    <t>老　年　人　口</t>
  </si>
  <si>
    <t>１１．年齢別人口の推移</t>
  </si>
  <si>
    <t>平成７年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</si>
  <si>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</si>
  <si>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</si>
  <si>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</si>
  <si>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</si>
  <si>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</si>
  <si>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</si>
  <si>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</si>
  <si>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</si>
  <si>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</si>
  <si>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</si>
  <si>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</si>
  <si>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美 土 里 地 区</t>
  </si>
  <si>
    <t>各年４月１日現在</t>
  </si>
  <si>
    <t>資料：国勢調査</t>
  </si>
  <si>
    <t>平成13年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</si>
  <si>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</si>
  <si>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</si>
  <si>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</si>
  <si>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</si>
  <si>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</si>
  <si>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</si>
  <si>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</si>
  <si>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</si>
  <si>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</si>
  <si>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</si>
  <si>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三波川</t>
  </si>
  <si>
    <t>総　 数</t>
  </si>
  <si>
    <t>100以上</t>
  </si>
  <si>
    <t>H7年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</si>
  <si>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</si>
  <si>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</si>
  <si>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</si>
  <si>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</si>
  <si>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</si>
  <si>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</si>
  <si>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</si>
  <si>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</si>
  <si>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</si>
  <si>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</si>
  <si>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６．国勢調査人口、世帯数の推移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</si>
  <si>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</si>
  <si>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</si>
  <si>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</si>
  <si>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</si>
  <si>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</si>
  <si>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</si>
  <si>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</si>
  <si>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</si>
  <si>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</si>
  <si>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</si>
  <si>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</si>
  <si>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</si>
  <si>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</si>
  <si>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総数</t>
  </si>
  <si>
    <t>男</t>
  </si>
  <si>
    <t>女</t>
  </si>
  <si>
    <t>世帯</t>
  </si>
  <si>
    <t>人/k㎡</t>
  </si>
  <si>
    <t>資料：市民課</t>
  </si>
  <si>
    <t>増減</t>
  </si>
  <si>
    <t>資 料：市民課</t>
  </si>
  <si>
    <t>　　　各年１０月１日現在</t>
  </si>
  <si>
    <t>　　　各年１０月１日現在</t>
  </si>
  <si>
    <t>人口ピラミッド</t>
  </si>
  <si>
    <t>3.人　口　動　態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</si>
  <si>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</si>
  <si>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</si>
  <si>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</si>
  <si>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</si>
  <si>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</si>
  <si>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</si>
  <si>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</si>
  <si>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</si>
  <si>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</si>
  <si>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</si>
  <si>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</si>
  <si>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</si>
  <si>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</si>
  <si>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</si>
  <si>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</si>
  <si>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</si>
  <si>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</si>
  <si>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</si>
  <si>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</si>
  <si>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</si>
  <si>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</si>
  <si>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</si>
  <si>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</si>
  <si>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</si>
  <si>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</si>
  <si>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</si>
  <si>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</si>
  <si>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</si>
  <si>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</si>
  <si>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</si>
  <si>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</si>
  <si>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</si>
  <si>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</si>
  <si>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</si>
  <si>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</si>
  <si>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</si>
  <si>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</si>
  <si>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</si>
  <si>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</si>
  <si>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</si>
  <si>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</si>
  <si>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</si>
  <si>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</si>
  <si>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</si>
  <si>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</si>
  <si>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</si>
  <si>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</si>
  <si>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</si>
  <si>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</si>
  <si>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</si>
  <si>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</si>
  <si>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</si>
  <si>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</si>
  <si>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</si>
  <si>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</si>
  <si>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</si>
  <si>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</si>
  <si>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</si>
  <si>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</si>
  <si>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</si>
  <si>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</si>
  <si>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</si>
  <si>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</si>
  <si>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</si>
  <si>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</si>
  <si>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</si>
  <si>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</si>
  <si>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</si>
  <si>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</si>
  <si>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</si>
  <si>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</si>
  <si>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</si>
  <si>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</si>
  <si>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</si>
  <si>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</si>
  <si>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</si>
  <si>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</si>
  <si>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</si>
  <si>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</si>
  <si>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</si>
  <si>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</si>
  <si>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</si>
  <si>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</si>
  <si>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</si>
  <si>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</si>
  <si>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</si>
  <si>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</si>
  <si>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</si>
  <si>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</si>
  <si>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</si>
  <si>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</si>
  <si>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</si>
  <si>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</si>
  <si>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</si>
  <si>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</si>
  <si>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</si>
  <si>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</si>
  <si>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</si>
  <si>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</si>
  <si>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</si>
  <si>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</si>
  <si>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</si>
  <si>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</si>
  <si>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</si>
  <si>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</si>
  <si>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</si>
  <si>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</si>
  <si>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</si>
  <si>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</si>
  <si>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</si>
  <si>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</si>
  <si>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</si>
  <si>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</si>
  <si>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</si>
  <si>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</si>
  <si>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</si>
  <si>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</si>
  <si>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</si>
  <si>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</si>
  <si>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</si>
  <si>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</si>
  <si>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</si>
  <si>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</si>
  <si>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</si>
  <si>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</si>
  <si>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</si>
  <si>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</si>
  <si>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</si>
  <si>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</si>
  <si>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</si>
  <si>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</si>
  <si>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</si>
  <si>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</si>
  <si>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</si>
  <si>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</si>
  <si>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</si>
  <si>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</si>
  <si>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</si>
  <si>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</si>
  <si>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</si>
  <si>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</si>
  <si>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</si>
  <si>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</si>
  <si>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</si>
  <si>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</si>
  <si>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</si>
  <si>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</si>
  <si>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</si>
  <si>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</si>
  <si>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</si>
  <si>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</si>
  <si>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</si>
  <si>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</si>
  <si>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</si>
  <si>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</si>
  <si>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</si>
  <si>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</si>
  <si>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</si>
  <si>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</si>
  <si>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上町・三杉町・鬼石相生町</t>
  </si>
  <si>
    <t>浄法寺八塩・宇塩・根際</t>
  </si>
  <si>
    <t>小林北・南</t>
  </si>
  <si>
    <t>５・６丁目</t>
  </si>
  <si>
    <t>川除・牛田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</si>
  <si>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</si>
  <si>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</si>
  <si>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</si>
  <si>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</si>
  <si>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</si>
  <si>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</si>
  <si>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</si>
  <si>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各年3月31日</t>
  </si>
  <si>
    <t>各年4月1日現在</t>
  </si>
  <si>
    <t>平成24年</t>
  </si>
  <si>
    <t>平成２２年</t>
  </si>
  <si>
    <t>H22年</t>
  </si>
  <si>
    <t>381.0</t>
  </si>
  <si>
    <t>H17～Ｈ22</t>
  </si>
  <si>
    <t>△3.3%</t>
  </si>
  <si>
    <t>△5.5%</t>
  </si>
  <si>
    <t>△15.2%</t>
  </si>
  <si>
    <t>△12.2%</t>
  </si>
  <si>
    <t>△5.9%</t>
  </si>
  <si>
    <t>△18.7%</t>
  </si>
  <si>
    <t>△16.7%</t>
  </si>
  <si>
    <t>平成7年</t>
  </si>
  <si>
    <t>△16.4%</t>
  </si>
  <si>
    <t>△28.2%</t>
  </si>
  <si>
    <t>１０月１日現在</t>
  </si>
  <si>
    <t>平成17年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</si>
  <si>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</si>
  <si>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</si>
  <si>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</si>
  <si>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</si>
  <si>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</si>
  <si>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</si>
  <si>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</si>
  <si>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</si>
  <si>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</si>
  <si>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</si>
  <si>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</si>
  <si>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</si>
  <si>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</si>
  <si>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</si>
  <si>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</si>
  <si>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</si>
  <si>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</si>
  <si>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</si>
  <si>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</si>
  <si>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</si>
  <si>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</si>
  <si>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</si>
  <si>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</si>
  <si>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</si>
  <si>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</si>
  <si>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</si>
  <si>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</si>
  <si>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</si>
  <si>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</si>
  <si>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</si>
  <si>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</si>
  <si>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</si>
  <si>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</si>
  <si>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</si>
  <si>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</si>
  <si>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</si>
  <si>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年齢不詳</t>
  </si>
  <si>
    <t>生　産　年　齢　人　口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</si>
  <si>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</si>
  <si>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</si>
  <si>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</si>
  <si>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</si>
  <si>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</si>
  <si>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</si>
  <si>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</si>
  <si>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</si>
  <si>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</si>
  <si>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</si>
  <si>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</si>
  <si>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</si>
  <si>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</si>
  <si>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</si>
  <si>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</si>
  <si>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</si>
  <si>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</si>
  <si>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</si>
  <si>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</si>
  <si>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５～９</t>
  </si>
  <si>
    <t>　０～４</t>
  </si>
  <si>
    <t>-</t>
  </si>
  <si>
    <t>平成25年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</si>
  <si>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</si>
  <si>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</si>
  <si>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</si>
  <si>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</si>
  <si>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</si>
  <si>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</si>
  <si>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</si>
  <si>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　※平成24年7月9日 住民基本台帳法改正により平成25年から外国人を含む。</t>
  </si>
  <si>
    <t>平成２５年より外国人世帯を含む</t>
  </si>
  <si>
    <t>※平成２４年７月９日住民基本台帳法改正により</t>
  </si>
  <si>
    <t>平成26年</t>
  </si>
  <si>
    <t>平成２６年</t>
  </si>
  <si>
    <t>平成23年</t>
  </si>
  <si>
    <t>平成27年</t>
  </si>
  <si>
    <t>※外国人を含む</t>
  </si>
  <si>
    <t>平成22年</t>
  </si>
  <si>
    <t>６６，３８８</t>
  </si>
  <si>
    <t>平成26年10月1日現在</t>
  </si>
  <si>
    <t>男（３２，３１６）</t>
  </si>
  <si>
    <t>女（３４，０７２）</t>
  </si>
  <si>
    <t>平成17年</t>
  </si>
  <si>
    <t>平成20年</t>
  </si>
  <si>
    <t>平成24年</t>
  </si>
  <si>
    <t>平成28年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</si>
</sst>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1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>
        <color indexed="63"/>
      </right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theme="1" tint="0.04998999834060669"/>
      </left>
      <right style="thin">
        <color theme="1" tint="0.04998999834060669"/>
      </right>
      <top style="thin"/>
      <bottom style="thin">
        <color theme="1" tint="0.04998999834060669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670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0" xfId="63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6" fillId="0" borderId="12" xfId="62" applyFont="1" applyBorder="1" applyAlignment="1">
      <alignment horizontal="right"/>
      <protection/>
    </xf>
    <xf numFmtId="0" fontId="4" fillId="0" borderId="0" xfId="64" applyFont="1">
      <alignment/>
      <protection/>
    </xf>
    <xf numFmtId="0" fontId="2" fillId="0" borderId="0" xfId="64">
      <alignment/>
      <protection/>
    </xf>
    <xf numFmtId="0" fontId="2" fillId="0" borderId="11" xfId="64" applyBorder="1">
      <alignment/>
      <protection/>
    </xf>
    <xf numFmtId="0" fontId="2" fillId="0" borderId="0" xfId="64" applyBorder="1">
      <alignment/>
      <protection/>
    </xf>
    <xf numFmtId="38" fontId="2" fillId="0" borderId="13" xfId="49" applyFont="1" applyBorder="1" applyAlignment="1">
      <alignment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Alignment="1">
      <alignment vertical="center"/>
      <protection/>
    </xf>
    <xf numFmtId="193" fontId="7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Border="1" applyAlignment="1">
      <alignment horizontal="right"/>
      <protection/>
    </xf>
    <xf numFmtId="0" fontId="8" fillId="0" borderId="0" xfId="0" applyFont="1" applyAlignment="1">
      <alignment vertical="center"/>
    </xf>
    <xf numFmtId="0" fontId="6" fillId="0" borderId="12" xfId="64" applyFont="1" applyBorder="1" applyAlignment="1">
      <alignment horizontal="right"/>
      <protection/>
    </xf>
    <xf numFmtId="0" fontId="6" fillId="0" borderId="14" xfId="64" applyFont="1" applyBorder="1" applyAlignment="1">
      <alignment horizontal="right"/>
      <protection/>
    </xf>
    <xf numFmtId="38" fontId="2" fillId="0" borderId="0" xfId="64" applyNumberFormat="1">
      <alignment/>
      <protection/>
    </xf>
    <xf numFmtId="19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0" fontId="10" fillId="0" borderId="0" xfId="64" applyFont="1" applyBorder="1">
      <alignment/>
      <protection/>
    </xf>
    <xf numFmtId="0" fontId="10" fillId="0" borderId="0" xfId="64" applyFont="1" applyBorder="1" applyAlignment="1" quotePrefix="1">
      <alignment horizontal="left"/>
      <protection/>
    </xf>
    <xf numFmtId="0" fontId="10" fillId="34" borderId="15" xfId="64" applyFont="1" applyFill="1" applyBorder="1" applyAlignment="1">
      <alignment horizontal="center"/>
      <protection/>
    </xf>
    <xf numFmtId="0" fontId="10" fillId="34" borderId="16" xfId="64" applyFont="1" applyFill="1" applyBorder="1" applyAlignment="1">
      <alignment horizontal="center"/>
      <protection/>
    </xf>
    <xf numFmtId="0" fontId="12" fillId="0" borderId="0" xfId="64" applyFont="1" applyBorder="1" applyAlignment="1">
      <alignment horizontal="right"/>
      <protection/>
    </xf>
    <xf numFmtId="0" fontId="12" fillId="0" borderId="13" xfId="64" applyFont="1" applyBorder="1" applyAlignment="1">
      <alignment horizontal="right"/>
      <protection/>
    </xf>
    <xf numFmtId="0" fontId="12" fillId="0" borderId="17" xfId="64" applyFont="1" applyBorder="1" applyAlignment="1">
      <alignment horizontal="right"/>
      <protection/>
    </xf>
    <xf numFmtId="38" fontId="10" fillId="0" borderId="0" xfId="49" applyFont="1" applyAlignment="1">
      <alignment/>
    </xf>
    <xf numFmtId="38" fontId="10" fillId="0" borderId="13" xfId="49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7" xfId="49" applyFont="1" applyBorder="1" applyAlignment="1">
      <alignment/>
    </xf>
    <xf numFmtId="0" fontId="10" fillId="34" borderId="18" xfId="64" applyFont="1" applyFill="1" applyBorder="1" applyAlignment="1">
      <alignment horizontal="center"/>
      <protection/>
    </xf>
    <xf numFmtId="0" fontId="10" fillId="34" borderId="19" xfId="64" applyFont="1" applyFill="1" applyBorder="1" applyAlignment="1">
      <alignment horizontal="center"/>
      <protection/>
    </xf>
    <xf numFmtId="0" fontId="12" fillId="0" borderId="17" xfId="64" applyFont="1" applyFill="1" applyBorder="1" applyAlignment="1">
      <alignment horizontal="right"/>
      <protection/>
    </xf>
    <xf numFmtId="38" fontId="10" fillId="0" borderId="13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91" fontId="10" fillId="0" borderId="17" xfId="64" applyNumberFormat="1" applyFont="1" applyBorder="1" applyAlignment="1">
      <alignment vertical="center"/>
      <protection/>
    </xf>
    <xf numFmtId="189" fontId="10" fillId="0" borderId="17" xfId="49" applyNumberFormat="1" applyFont="1" applyBorder="1" applyAlignment="1">
      <alignment vertical="center"/>
    </xf>
    <xf numFmtId="38" fontId="10" fillId="0" borderId="13" xfId="49" applyFont="1" applyBorder="1" applyAlignment="1">
      <alignment horizontal="right"/>
    </xf>
    <xf numFmtId="38" fontId="10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Alignment="1">
      <alignment horizontal="right" vertical="center"/>
    </xf>
    <xf numFmtId="38" fontId="4" fillId="0" borderId="20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0" fontId="6" fillId="0" borderId="14" xfId="62" applyFont="1" applyBorder="1" applyAlignment="1">
      <alignment horizontal="right"/>
      <protection/>
    </xf>
    <xf numFmtId="38" fontId="6" fillId="0" borderId="21" xfId="49" applyFont="1" applyBorder="1" applyAlignment="1">
      <alignment horizontal="right"/>
    </xf>
    <xf numFmtId="0" fontId="5" fillId="35" borderId="17" xfId="6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4" borderId="14" xfId="64" applyFill="1" applyBorder="1" applyAlignment="1">
      <alignment horizontal="center"/>
      <protection/>
    </xf>
    <xf numFmtId="0" fontId="2" fillId="35" borderId="14" xfId="64" applyFill="1" applyBorder="1" applyAlignment="1">
      <alignment horizontal="center"/>
      <protection/>
    </xf>
    <xf numFmtId="0" fontId="14" fillId="0" borderId="11" xfId="65" applyFont="1" applyBorder="1">
      <alignment/>
      <protection/>
    </xf>
    <xf numFmtId="0" fontId="14" fillId="0" borderId="0" xfId="65" applyFont="1" applyBorder="1">
      <alignment/>
      <protection/>
    </xf>
    <xf numFmtId="40" fontId="10" fillId="0" borderId="17" xfId="49" applyNumberFormat="1" applyFont="1" applyBorder="1" applyAlignment="1">
      <alignment vertical="center"/>
    </xf>
    <xf numFmtId="0" fontId="10" fillId="35" borderId="13" xfId="64" applyFont="1" applyFill="1" applyBorder="1">
      <alignment/>
      <protection/>
    </xf>
    <xf numFmtId="0" fontId="10" fillId="35" borderId="13" xfId="64" applyFont="1" applyFill="1" applyBorder="1" applyAlignment="1">
      <alignment horizontal="center" vertical="center"/>
      <protection/>
    </xf>
    <xf numFmtId="0" fontId="10" fillId="35" borderId="22" xfId="64" applyFont="1" applyFill="1" applyBorder="1">
      <alignment/>
      <protection/>
    </xf>
    <xf numFmtId="0" fontId="10" fillId="35" borderId="23" xfId="64" applyFont="1" applyFill="1" applyBorder="1" applyAlignment="1">
      <alignment horizontal="center" vertical="center"/>
      <protection/>
    </xf>
    <xf numFmtId="0" fontId="10" fillId="35" borderId="24" xfId="64" applyFont="1" applyFill="1" applyBorder="1" applyAlignment="1">
      <alignment horizontal="center" vertical="center"/>
      <protection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191" fontId="10" fillId="0" borderId="27" xfId="64" applyNumberFormat="1" applyFont="1" applyBorder="1" applyAlignment="1">
      <alignment vertical="center"/>
      <protection/>
    </xf>
    <xf numFmtId="0" fontId="13" fillId="35" borderId="13" xfId="64" applyFont="1" applyFill="1" applyBorder="1" applyAlignment="1">
      <alignment horizontal="center" vertical="center"/>
      <protection/>
    </xf>
    <xf numFmtId="189" fontId="10" fillId="0" borderId="27" xfId="49" applyNumberFormat="1" applyFont="1" applyBorder="1" applyAlignment="1">
      <alignment vertical="center"/>
    </xf>
    <xf numFmtId="38" fontId="10" fillId="0" borderId="25" xfId="49" applyFont="1" applyBorder="1" applyAlignment="1">
      <alignment/>
    </xf>
    <xf numFmtId="38" fontId="10" fillId="0" borderId="26" xfId="49" applyFont="1" applyBorder="1" applyAlignment="1">
      <alignment/>
    </xf>
    <xf numFmtId="38" fontId="10" fillId="0" borderId="27" xfId="49" applyFont="1" applyBorder="1" applyAlignment="1">
      <alignment/>
    </xf>
    <xf numFmtId="0" fontId="12" fillId="0" borderId="14" xfId="64" applyFont="1" applyBorder="1" applyAlignment="1">
      <alignment horizontal="right"/>
      <protection/>
    </xf>
    <xf numFmtId="38" fontId="10" fillId="0" borderId="0" xfId="64" applyNumberFormat="1" applyFont="1">
      <alignment/>
      <protection/>
    </xf>
    <xf numFmtId="9" fontId="7" fillId="0" borderId="0" xfId="64" applyNumberFormat="1" applyFont="1">
      <alignment/>
      <protection/>
    </xf>
    <xf numFmtId="0" fontId="2" fillId="0" borderId="16" xfId="64" applyFont="1" applyBorder="1">
      <alignment/>
      <protection/>
    </xf>
    <xf numFmtId="38" fontId="2" fillId="0" borderId="16" xfId="49" applyFont="1" applyBorder="1" applyAlignment="1">
      <alignment/>
    </xf>
    <xf numFmtId="0" fontId="11" fillId="0" borderId="0" xfId="65" applyFont="1">
      <alignment/>
      <protection/>
    </xf>
    <xf numFmtId="0" fontId="11" fillId="0" borderId="0" xfId="66" applyFont="1">
      <alignment/>
      <protection/>
    </xf>
    <xf numFmtId="0" fontId="11" fillId="0" borderId="0" xfId="64" applyFont="1">
      <alignment/>
      <protection/>
    </xf>
    <xf numFmtId="0" fontId="11" fillId="0" borderId="11" xfId="64" applyFont="1" applyBorder="1">
      <alignment/>
      <protection/>
    </xf>
    <xf numFmtId="0" fontId="11" fillId="0" borderId="0" xfId="64" applyFont="1" applyAlignment="1" quotePrefix="1">
      <alignment horizontal="left"/>
      <protection/>
    </xf>
    <xf numFmtId="0" fontId="11" fillId="0" borderId="0" xfId="64" applyFont="1" applyBorder="1" applyAlignment="1" quotePrefix="1">
      <alignment horizontal="left"/>
      <protection/>
    </xf>
    <xf numFmtId="0" fontId="11" fillId="0" borderId="0" xfId="64" applyFont="1" applyBorder="1">
      <alignment/>
      <protection/>
    </xf>
    <xf numFmtId="0" fontId="11" fillId="0" borderId="0" xfId="65" applyFont="1" applyAlignment="1" quotePrefix="1">
      <alignment horizontal="left"/>
      <protection/>
    </xf>
    <xf numFmtId="0" fontId="2" fillId="0" borderId="0" xfId="62" applyFill="1">
      <alignment/>
      <protection/>
    </xf>
    <xf numFmtId="0" fontId="2" fillId="35" borderId="13" xfId="63" applyFont="1" applyFill="1" applyBorder="1">
      <alignment/>
      <protection/>
    </xf>
    <xf numFmtId="0" fontId="2" fillId="35" borderId="10" xfId="63" applyFont="1" applyFill="1" applyBorder="1">
      <alignment/>
      <protection/>
    </xf>
    <xf numFmtId="207" fontId="7" fillId="0" borderId="0" xfId="64" applyNumberFormat="1" applyFont="1" applyAlignment="1">
      <alignment horizontal="right"/>
      <protection/>
    </xf>
    <xf numFmtId="0" fontId="14" fillId="0" borderId="0" xfId="63" applyFont="1" applyBorder="1" applyAlignment="1">
      <alignment horizontal="left"/>
      <protection/>
    </xf>
    <xf numFmtId="38" fontId="2" fillId="0" borderId="12" xfId="49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209" fontId="2" fillId="0" borderId="0" xfId="64" applyNumberFormat="1">
      <alignment/>
      <protection/>
    </xf>
    <xf numFmtId="0" fontId="10" fillId="0" borderId="0" xfId="65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Border="1" applyAlignment="1">
      <alignment horizontal="right"/>
      <protection/>
    </xf>
    <xf numFmtId="0" fontId="10" fillId="0" borderId="11" xfId="65" applyFont="1" applyBorder="1">
      <alignment/>
      <protection/>
    </xf>
    <xf numFmtId="0" fontId="10" fillId="32" borderId="17" xfId="65" applyFont="1" applyFill="1" applyBorder="1" applyAlignment="1" quotePrefix="1">
      <alignment horizontal="center" vertical="center"/>
      <protection/>
    </xf>
    <xf numFmtId="0" fontId="10" fillId="0" borderId="0" xfId="65" applyFont="1" applyFill="1">
      <alignment/>
      <protection/>
    </xf>
    <xf numFmtId="0" fontId="10" fillId="0" borderId="17" xfId="65" applyFont="1" applyFill="1" applyBorder="1" applyAlignment="1" quotePrefix="1">
      <alignment horizontal="center" vertical="center"/>
      <protection/>
    </xf>
    <xf numFmtId="0" fontId="10" fillId="0" borderId="17" xfId="65" applyFont="1" applyFill="1" applyBorder="1" applyAlignment="1">
      <alignment horizontal="center" vertical="center" textRotation="255"/>
      <protection/>
    </xf>
    <xf numFmtId="0" fontId="12" fillId="0" borderId="12" xfId="65" applyFont="1" applyBorder="1" applyAlignment="1">
      <alignment horizontal="right" vertical="center"/>
      <protection/>
    </xf>
    <xf numFmtId="0" fontId="12" fillId="0" borderId="12" xfId="65" applyFont="1" applyBorder="1" applyAlignment="1">
      <alignment horizontal="right"/>
      <protection/>
    </xf>
    <xf numFmtId="0" fontId="12" fillId="0" borderId="21" xfId="65" applyFont="1" applyBorder="1" applyAlignment="1">
      <alignment horizontal="right"/>
      <protection/>
    </xf>
    <xf numFmtId="3" fontId="10" fillId="0" borderId="0" xfId="65" applyNumberFormat="1" applyFont="1">
      <alignment/>
      <protection/>
    </xf>
    <xf numFmtId="0" fontId="10" fillId="0" borderId="19" xfId="65" applyFont="1" applyBorder="1">
      <alignment/>
      <protection/>
    </xf>
    <xf numFmtId="0" fontId="10" fillId="0" borderId="0" xfId="65" applyFont="1" applyFill="1" applyBorder="1" applyAlignment="1">
      <alignment horizontal="center" vertical="center" textRotation="255"/>
      <protection/>
    </xf>
    <xf numFmtId="0" fontId="10" fillId="0" borderId="15" xfId="65" applyFont="1" applyBorder="1">
      <alignment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10" fillId="4" borderId="16" xfId="65" applyFont="1" applyFill="1" applyBorder="1" applyAlignment="1">
      <alignment horizontal="center" vertical="center"/>
      <protection/>
    </xf>
    <xf numFmtId="0" fontId="10" fillId="0" borderId="17" xfId="65" applyFont="1" applyFill="1" applyBorder="1" applyAlignment="1">
      <alignment horizontal="center"/>
      <protection/>
    </xf>
    <xf numFmtId="0" fontId="12" fillId="0" borderId="14" xfId="65" applyFont="1" applyBorder="1" applyAlignment="1">
      <alignment horizontal="right"/>
      <protection/>
    </xf>
    <xf numFmtId="0" fontId="12" fillId="0" borderId="12" xfId="65" applyFont="1" applyFill="1" applyBorder="1" applyAlignment="1">
      <alignment horizontal="right"/>
      <protection/>
    </xf>
    <xf numFmtId="0" fontId="12" fillId="0" borderId="21" xfId="65" applyFont="1" applyFill="1" applyBorder="1" applyAlignment="1">
      <alignment horizontal="right"/>
      <protection/>
    </xf>
    <xf numFmtId="0" fontId="10" fillId="0" borderId="13" xfId="65" applyFont="1" applyBorder="1">
      <alignment/>
      <protection/>
    </xf>
    <xf numFmtId="0" fontId="10" fillId="0" borderId="10" xfId="65" applyFont="1" applyBorder="1">
      <alignment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29" xfId="65" applyFont="1" applyBorder="1">
      <alignment/>
      <protection/>
    </xf>
    <xf numFmtId="0" fontId="10" fillId="0" borderId="20" xfId="65" applyFont="1" applyBorder="1">
      <alignment/>
      <protection/>
    </xf>
    <xf numFmtId="0" fontId="10" fillId="4" borderId="16" xfId="65" applyFont="1" applyFill="1" applyBorder="1" applyAlignment="1">
      <alignment vertical="center"/>
      <protection/>
    </xf>
    <xf numFmtId="0" fontId="10" fillId="0" borderId="0" xfId="66" applyFont="1">
      <alignment/>
      <protection/>
    </xf>
    <xf numFmtId="0" fontId="10" fillId="0" borderId="11" xfId="66" applyFont="1" applyBorder="1">
      <alignment/>
      <protection/>
    </xf>
    <xf numFmtId="0" fontId="10" fillId="4" borderId="16" xfId="66" applyFont="1" applyFill="1" applyBorder="1" applyAlignment="1">
      <alignment horizontal="center" vertical="center"/>
      <protection/>
    </xf>
    <xf numFmtId="0" fontId="10" fillId="4" borderId="19" xfId="66" applyFont="1" applyFill="1" applyBorder="1" applyAlignment="1">
      <alignment horizontal="center" vertical="center"/>
      <protection/>
    </xf>
    <xf numFmtId="0" fontId="12" fillId="0" borderId="14" xfId="66" applyFont="1" applyBorder="1" applyAlignment="1">
      <alignment horizontal="right"/>
      <protection/>
    </xf>
    <xf numFmtId="0" fontId="12" fillId="0" borderId="12" xfId="66" applyFont="1" applyBorder="1" applyAlignment="1">
      <alignment horizontal="right"/>
      <protection/>
    </xf>
    <xf numFmtId="0" fontId="12" fillId="0" borderId="21" xfId="66" applyFont="1" applyBorder="1" applyAlignment="1">
      <alignment horizontal="right"/>
      <protection/>
    </xf>
    <xf numFmtId="203" fontId="10" fillId="0" borderId="29" xfId="66" applyNumberFormat="1" applyFont="1" applyBorder="1" applyAlignment="1">
      <alignment horizontal="right"/>
      <protection/>
    </xf>
    <xf numFmtId="203" fontId="10" fillId="0" borderId="20" xfId="66" applyNumberFormat="1" applyFont="1" applyBorder="1" applyAlignment="1">
      <alignment horizontal="right"/>
      <protection/>
    </xf>
    <xf numFmtId="203" fontId="10" fillId="0" borderId="15" xfId="66" applyNumberFormat="1" applyFont="1" applyBorder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0" xfId="62" applyBorder="1" applyAlignment="1">
      <alignment horizontal="right"/>
      <protection/>
    </xf>
    <xf numFmtId="0" fontId="0" fillId="0" borderId="0" xfId="0" applyAlignment="1">
      <alignment/>
    </xf>
    <xf numFmtId="0" fontId="17" fillId="0" borderId="0" xfId="62" applyFont="1" applyBorder="1" applyAlignment="1">
      <alignment/>
      <protection/>
    </xf>
    <xf numFmtId="0" fontId="2" fillId="0" borderId="0" xfId="62" applyFont="1" applyBorder="1">
      <alignment/>
      <protection/>
    </xf>
    <xf numFmtId="0" fontId="2" fillId="35" borderId="17" xfId="63" applyFont="1" applyFill="1" applyBorder="1" applyAlignment="1">
      <alignment horizontal="center"/>
      <protection/>
    </xf>
    <xf numFmtId="0" fontId="2" fillId="35" borderId="19" xfId="63" applyFont="1" applyFill="1" applyBorder="1" applyAlignment="1">
      <alignment horizontal="center"/>
      <protection/>
    </xf>
    <xf numFmtId="0" fontId="2" fillId="0" borderId="0" xfId="62" applyFont="1" applyAlignment="1">
      <alignment horizontal="right"/>
      <protection/>
    </xf>
    <xf numFmtId="203" fontId="10" fillId="0" borderId="10" xfId="66" applyNumberFormat="1" applyFont="1" applyBorder="1" applyAlignment="1">
      <alignment horizontal="right"/>
      <protection/>
    </xf>
    <xf numFmtId="203" fontId="10" fillId="0" borderId="11" xfId="66" applyNumberFormat="1" applyFont="1" applyBorder="1" applyAlignment="1">
      <alignment horizontal="right"/>
      <protection/>
    </xf>
    <xf numFmtId="203" fontId="10" fillId="0" borderId="11" xfId="49" applyNumberFormat="1" applyFont="1" applyBorder="1" applyAlignment="1">
      <alignment horizontal="right"/>
    </xf>
    <xf numFmtId="38" fontId="10" fillId="0" borderId="11" xfId="49" applyFont="1" applyBorder="1" applyAlignment="1">
      <alignment horizontal="right"/>
    </xf>
    <xf numFmtId="203" fontId="10" fillId="0" borderId="19" xfId="66" applyNumberFormat="1" applyFont="1" applyBorder="1" applyAlignment="1">
      <alignment horizontal="right"/>
      <protection/>
    </xf>
    <xf numFmtId="0" fontId="2" fillId="4" borderId="18" xfId="62" applyFont="1" applyFill="1" applyBorder="1" applyAlignment="1">
      <alignment horizontal="center"/>
      <protection/>
    </xf>
    <xf numFmtId="0" fontId="2" fillId="4" borderId="19" xfId="62" applyFont="1" applyFill="1" applyBorder="1" applyAlignment="1">
      <alignment horizontal="center"/>
      <protection/>
    </xf>
    <xf numFmtId="38" fontId="2" fillId="4" borderId="16" xfId="49" applyFont="1" applyFill="1" applyBorder="1" applyAlignment="1">
      <alignment horizontal="center"/>
    </xf>
    <xf numFmtId="0" fontId="2" fillId="0" borderId="0" xfId="62" applyFont="1" applyBorder="1" applyAlignment="1">
      <alignment horizontal="right"/>
      <protection/>
    </xf>
    <xf numFmtId="0" fontId="2" fillId="35" borderId="14" xfId="62" applyFont="1" applyFill="1" applyBorder="1">
      <alignment/>
      <protection/>
    </xf>
    <xf numFmtId="0" fontId="2" fillId="35" borderId="21" xfId="62" applyFont="1" applyFill="1" applyBorder="1" applyAlignment="1">
      <alignment horizontal="center"/>
      <protection/>
    </xf>
    <xf numFmtId="0" fontId="2" fillId="35" borderId="13" xfId="62" applyFont="1" applyFill="1" applyBorder="1">
      <alignment/>
      <protection/>
    </xf>
    <xf numFmtId="0" fontId="2" fillId="35" borderId="17" xfId="62" applyFont="1" applyFill="1" applyBorder="1" applyAlignment="1">
      <alignment horizontal="center"/>
      <protection/>
    </xf>
    <xf numFmtId="0" fontId="2" fillId="35" borderId="10" xfId="62" applyFont="1" applyFill="1" applyBorder="1">
      <alignment/>
      <protection/>
    </xf>
    <xf numFmtId="0" fontId="2" fillId="35" borderId="19" xfId="62" applyFont="1" applyFill="1" applyBorder="1" applyAlignment="1">
      <alignment horizontal="center"/>
      <protection/>
    </xf>
    <xf numFmtId="0" fontId="2" fillId="35" borderId="17" xfId="63" applyNumberFormat="1" applyFont="1" applyFill="1" applyBorder="1" applyAlignment="1">
      <alignment horizontal="center"/>
      <protection/>
    </xf>
    <xf numFmtId="0" fontId="2" fillId="0" borderId="21" xfId="64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Border="1" applyAlignment="1">
      <alignment horizontal="right"/>
      <protection/>
    </xf>
    <xf numFmtId="0" fontId="10" fillId="35" borderId="0" xfId="64" applyFont="1" applyFill="1" applyBorder="1">
      <alignment/>
      <protection/>
    </xf>
    <xf numFmtId="0" fontId="10" fillId="35" borderId="23" xfId="64" applyFont="1" applyFill="1" applyBorder="1">
      <alignment/>
      <protection/>
    </xf>
    <xf numFmtId="0" fontId="10" fillId="35" borderId="24" xfId="64" applyFont="1" applyFill="1" applyBorder="1">
      <alignment/>
      <protection/>
    </xf>
    <xf numFmtId="0" fontId="10" fillId="35" borderId="13" xfId="64" applyFont="1" applyFill="1" applyBorder="1" applyAlignment="1">
      <alignment horizontal="right"/>
      <protection/>
    </xf>
    <xf numFmtId="193" fontId="2" fillId="0" borderId="17" xfId="42" applyNumberFormat="1" applyFont="1" applyBorder="1" applyAlignment="1">
      <alignment horizontal="right"/>
    </xf>
    <xf numFmtId="193" fontId="2" fillId="0" borderId="19" xfId="42" applyNumberFormat="1" applyFont="1" applyBorder="1" applyAlignment="1">
      <alignment horizontal="right"/>
    </xf>
    <xf numFmtId="0" fontId="2" fillId="0" borderId="13" xfId="64" applyBorder="1">
      <alignment/>
      <protection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2" fillId="0" borderId="12" xfId="64" applyFont="1" applyBorder="1" applyAlignment="1">
      <alignment horizontal="right"/>
      <protection/>
    </xf>
    <xf numFmtId="0" fontId="10" fillId="0" borderId="11" xfId="64" applyFont="1" applyBorder="1" applyAlignment="1">
      <alignment horizontal="right"/>
      <protection/>
    </xf>
    <xf numFmtId="0" fontId="10" fillId="0" borderId="0" xfId="64" applyFont="1" applyBorder="1" applyAlignment="1">
      <alignment/>
      <protection/>
    </xf>
    <xf numFmtId="0" fontId="10" fillId="0" borderId="13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/>
      <protection/>
    </xf>
    <xf numFmtId="0" fontId="2" fillId="0" borderId="12" xfId="64" applyFont="1" applyBorder="1" applyAlignment="1">
      <alignment/>
      <protection/>
    </xf>
    <xf numFmtId="38" fontId="10" fillId="0" borderId="17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0" fontId="10" fillId="35" borderId="21" xfId="64" applyFont="1" applyFill="1" applyBorder="1">
      <alignment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191" fontId="10" fillId="0" borderId="30" xfId="64" applyNumberFormat="1" applyFont="1" applyBorder="1" applyAlignment="1">
      <alignment vertical="center"/>
      <protection/>
    </xf>
    <xf numFmtId="214" fontId="10" fillId="0" borderId="17" xfId="49" applyNumberFormat="1" applyFont="1" applyBorder="1" applyAlignment="1">
      <alignment horizontal="right" vertical="center"/>
    </xf>
    <xf numFmtId="189" fontId="10" fillId="0" borderId="31" xfId="49" applyNumberFormat="1" applyFont="1" applyBorder="1" applyAlignment="1">
      <alignment vertical="center"/>
    </xf>
    <xf numFmtId="214" fontId="10" fillId="0" borderId="30" xfId="49" applyNumberFormat="1" applyFont="1" applyBorder="1" applyAlignment="1">
      <alignment horizontal="right" vertical="center"/>
    </xf>
    <xf numFmtId="189" fontId="10" fillId="0" borderId="30" xfId="49" applyNumberFormat="1" applyFont="1" applyBorder="1" applyAlignment="1">
      <alignment vertical="center"/>
    </xf>
    <xf numFmtId="38" fontId="10" fillId="0" borderId="13" xfId="49" applyFont="1" applyBorder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191" fontId="10" fillId="0" borderId="17" xfId="64" applyNumberFormat="1" applyFont="1" applyBorder="1" applyAlignment="1">
      <alignment horizontal="right" vertical="center"/>
      <protection/>
    </xf>
    <xf numFmtId="189" fontId="10" fillId="0" borderId="17" xfId="49" applyNumberFormat="1" applyFont="1" applyBorder="1" applyAlignment="1">
      <alignment horizontal="right" vertical="center"/>
    </xf>
    <xf numFmtId="189" fontId="10" fillId="0" borderId="19" xfId="49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 vertical="center"/>
    </xf>
    <xf numFmtId="0" fontId="10" fillId="35" borderId="17" xfId="64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199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0" xfId="0" applyFill="1" applyAlignment="1">
      <alignment vertical="center"/>
    </xf>
    <xf numFmtId="0" fontId="10" fillId="36" borderId="14" xfId="65" applyFont="1" applyFill="1" applyBorder="1" applyAlignment="1">
      <alignment horizontal="center" vertical="center"/>
      <protection/>
    </xf>
    <xf numFmtId="0" fontId="2" fillId="35" borderId="13" xfId="64" applyFill="1" applyBorder="1" applyAlignment="1" quotePrefix="1">
      <alignment horizontal="center" vertical="center"/>
      <protection/>
    </xf>
    <xf numFmtId="38" fontId="10" fillId="0" borderId="11" xfId="49" applyFont="1" applyBorder="1" applyAlignment="1">
      <alignment/>
    </xf>
    <xf numFmtId="2" fontId="10" fillId="0" borderId="11" xfId="65" applyNumberFormat="1" applyFont="1" applyBorder="1">
      <alignment/>
      <protection/>
    </xf>
    <xf numFmtId="203" fontId="10" fillId="0" borderId="11" xfId="65" applyNumberFormat="1" applyFont="1" applyBorder="1" applyAlignment="1">
      <alignment horizontal="right"/>
      <protection/>
    </xf>
    <xf numFmtId="0" fontId="10" fillId="0" borderId="11" xfId="65" applyNumberFormat="1" applyFont="1" applyBorder="1" applyAlignment="1" quotePrefix="1">
      <alignment horizontal="right"/>
      <protection/>
    </xf>
    <xf numFmtId="0" fontId="2" fillId="0" borderId="0" xfId="64" applyFont="1" applyFill="1" applyBorder="1" applyAlignment="1">
      <alignment horizontal="center"/>
      <protection/>
    </xf>
    <xf numFmtId="0" fontId="2" fillId="35" borderId="0" xfId="64" applyFont="1" applyFill="1" applyBorder="1" applyAlignment="1">
      <alignment horizontal="center"/>
      <protection/>
    </xf>
    <xf numFmtId="38" fontId="0" fillId="0" borderId="0" xfId="49" applyFont="1" applyAlignment="1">
      <alignment vertical="center"/>
    </xf>
    <xf numFmtId="0" fontId="10" fillId="37" borderId="10" xfId="65" applyFont="1" applyFill="1" applyBorder="1" applyAlignment="1">
      <alignment horizontal="center" vertical="center"/>
      <protection/>
    </xf>
    <xf numFmtId="0" fontId="10" fillId="37" borderId="16" xfId="65" applyFont="1" applyFill="1" applyBorder="1" applyAlignment="1">
      <alignment horizontal="center" vertical="center"/>
      <protection/>
    </xf>
    <xf numFmtId="0" fontId="10" fillId="0" borderId="13" xfId="65" applyFont="1" applyBorder="1" applyAlignment="1">
      <alignment vertical="center" wrapText="1"/>
      <protection/>
    </xf>
    <xf numFmtId="0" fontId="10" fillId="0" borderId="0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36" borderId="13" xfId="65" applyFont="1" applyFill="1" applyBorder="1" applyAlignment="1">
      <alignment horizontal="center" vertical="center"/>
      <protection/>
    </xf>
    <xf numFmtId="0" fontId="10" fillId="4" borderId="29" xfId="65" applyFont="1" applyFill="1" applyBorder="1" applyAlignment="1">
      <alignment horizontal="center" vertical="center"/>
      <protection/>
    </xf>
    <xf numFmtId="0" fontId="10" fillId="0" borderId="11" xfId="65" applyFont="1" applyBorder="1" applyAlignment="1">
      <alignment horizontal="right"/>
      <protection/>
    </xf>
    <xf numFmtId="0" fontId="12" fillId="0" borderId="14" xfId="65" applyFont="1" applyBorder="1" applyAlignment="1">
      <alignment horizontal="right" vertical="center"/>
      <protection/>
    </xf>
    <xf numFmtId="0" fontId="10" fillId="0" borderId="0" xfId="65" applyFont="1" applyFill="1" applyBorder="1" applyAlignment="1" quotePrefix="1">
      <alignment horizontal="right"/>
      <protection/>
    </xf>
    <xf numFmtId="38" fontId="10" fillId="0" borderId="10" xfId="49" applyFont="1" applyBorder="1" applyAlignment="1">
      <alignment/>
    </xf>
    <xf numFmtId="0" fontId="10" fillId="27" borderId="13" xfId="0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right"/>
    </xf>
    <xf numFmtId="38" fontId="10" fillId="0" borderId="12" xfId="49" applyFont="1" applyFill="1" applyBorder="1" applyAlignment="1">
      <alignment/>
    </xf>
    <xf numFmtId="2" fontId="10" fillId="0" borderId="12" xfId="65" applyNumberFormat="1" applyFont="1" applyFill="1" applyBorder="1">
      <alignment/>
      <protection/>
    </xf>
    <xf numFmtId="203" fontId="10" fillId="0" borderId="12" xfId="65" applyNumberFormat="1" applyFont="1" applyFill="1" applyBorder="1" applyAlignment="1">
      <alignment horizontal="right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38" fontId="10" fillId="0" borderId="11" xfId="49" applyFont="1" applyFill="1" applyBorder="1" applyAlignment="1">
      <alignment horizontal="right"/>
    </xf>
    <xf numFmtId="38" fontId="10" fillId="0" borderId="11" xfId="49" applyFont="1" applyFill="1" applyBorder="1" applyAlignment="1">
      <alignment/>
    </xf>
    <xf numFmtId="2" fontId="10" fillId="0" borderId="11" xfId="65" applyNumberFormat="1" applyFont="1" applyFill="1" applyBorder="1">
      <alignment/>
      <protection/>
    </xf>
    <xf numFmtId="203" fontId="10" fillId="0" borderId="11" xfId="65" applyNumberFormat="1" applyFont="1" applyFill="1" applyBorder="1" applyAlignment="1">
      <alignment horizontal="right"/>
      <protection/>
    </xf>
    <xf numFmtId="0" fontId="10" fillId="0" borderId="11" xfId="65" applyNumberFormat="1" applyFont="1" applyFill="1" applyBorder="1" applyAlignment="1" quotePrefix="1">
      <alignment horizontal="right"/>
      <protection/>
    </xf>
    <xf numFmtId="0" fontId="10" fillId="0" borderId="0" xfId="65" applyFont="1" applyBorder="1" applyAlignment="1">
      <alignment/>
      <protection/>
    </xf>
    <xf numFmtId="0" fontId="10" fillId="0" borderId="0" xfId="65" applyFont="1" applyBorder="1" applyAlignment="1">
      <alignment horizontal="left"/>
      <protection/>
    </xf>
    <xf numFmtId="0" fontId="12" fillId="0" borderId="0" xfId="65" applyFont="1" applyBorder="1" applyAlignment="1">
      <alignment horizontal="right"/>
      <protection/>
    </xf>
    <xf numFmtId="0" fontId="12" fillId="0" borderId="17" xfId="65" applyFont="1" applyBorder="1" applyAlignment="1">
      <alignment horizontal="right"/>
      <protection/>
    </xf>
    <xf numFmtId="38" fontId="10" fillId="37" borderId="32" xfId="49" applyFont="1" applyFill="1" applyBorder="1" applyAlignment="1">
      <alignment horizontal="center" vertical="center"/>
    </xf>
    <xf numFmtId="2" fontId="10" fillId="37" borderId="32" xfId="65" applyNumberFormat="1" applyFont="1" applyFill="1" applyBorder="1" applyAlignment="1">
      <alignment horizontal="center" vertical="center"/>
      <protection/>
    </xf>
    <xf numFmtId="203" fontId="10" fillId="37" borderId="32" xfId="65" applyNumberFormat="1" applyFont="1" applyFill="1" applyBorder="1" applyAlignment="1">
      <alignment horizontal="center" vertical="center"/>
      <protection/>
    </xf>
    <xf numFmtId="38" fontId="10" fillId="0" borderId="11" xfId="65" applyNumberFormat="1" applyFont="1" applyBorder="1">
      <alignment/>
      <protection/>
    </xf>
    <xf numFmtId="208" fontId="10" fillId="0" borderId="11" xfId="65" applyNumberFormat="1" applyFont="1" applyBorder="1" applyAlignment="1" quotePrefix="1">
      <alignment horizontal="right"/>
      <protection/>
    </xf>
    <xf numFmtId="38" fontId="10" fillId="0" borderId="33" xfId="49" applyFont="1" applyBorder="1" applyAlignment="1">
      <alignment/>
    </xf>
    <xf numFmtId="38" fontId="10" fillId="0" borderId="34" xfId="49" applyFont="1" applyBorder="1" applyAlignment="1">
      <alignment/>
    </xf>
    <xf numFmtId="38" fontId="10" fillId="0" borderId="33" xfId="49" applyFont="1" applyBorder="1" applyAlignment="1">
      <alignment vertical="center"/>
    </xf>
    <xf numFmtId="0" fontId="10" fillId="0" borderId="0" xfId="63" applyFont="1">
      <alignment/>
      <protection/>
    </xf>
    <xf numFmtId="0" fontId="10" fillId="0" borderId="0" xfId="64" applyFont="1" applyBorder="1" applyAlignment="1">
      <alignment horizontal="right"/>
      <protection/>
    </xf>
    <xf numFmtId="0" fontId="10" fillId="35" borderId="35" xfId="64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 vertical="center"/>
      <protection/>
    </xf>
    <xf numFmtId="0" fontId="10" fillId="36" borderId="36" xfId="63" applyFont="1" applyFill="1" applyBorder="1">
      <alignment/>
      <protection/>
    </xf>
    <xf numFmtId="0" fontId="10" fillId="36" borderId="37" xfId="63" applyFont="1" applyFill="1" applyBorder="1" applyAlignment="1">
      <alignment horizontal="center"/>
      <protection/>
    </xf>
    <xf numFmtId="38" fontId="10" fillId="0" borderId="38" xfId="49" applyFont="1" applyBorder="1" applyAlignment="1">
      <alignment/>
    </xf>
    <xf numFmtId="38" fontId="11" fillId="0" borderId="39" xfId="49" applyFont="1" applyBorder="1" applyAlignment="1">
      <alignment horizontal="right" vertical="center"/>
    </xf>
    <xf numFmtId="0" fontId="10" fillId="36" borderId="40" xfId="63" applyFont="1" applyFill="1" applyBorder="1">
      <alignment/>
      <protection/>
    </xf>
    <xf numFmtId="0" fontId="10" fillId="36" borderId="41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36" borderId="36" xfId="63" applyFont="1" applyFill="1" applyBorder="1" applyAlignment="1">
      <alignment vertical="center"/>
      <protection/>
    </xf>
    <xf numFmtId="38" fontId="10" fillId="0" borderId="38" xfId="49" applyFont="1" applyBorder="1" applyAlignment="1">
      <alignment vertical="center"/>
    </xf>
    <xf numFmtId="0" fontId="10" fillId="4" borderId="29" xfId="64" applyFont="1" applyFill="1" applyBorder="1" applyAlignment="1">
      <alignment/>
      <protection/>
    </xf>
    <xf numFmtId="0" fontId="10" fillId="4" borderId="20" xfId="64" applyFont="1" applyFill="1" applyBorder="1" applyAlignment="1">
      <alignment/>
      <protection/>
    </xf>
    <xf numFmtId="0" fontId="10" fillId="4" borderId="16" xfId="64" applyFont="1" applyFill="1" applyBorder="1" applyAlignment="1">
      <alignment horizontal="center"/>
      <protection/>
    </xf>
    <xf numFmtId="0" fontId="10" fillId="4" borderId="29" xfId="64" applyFont="1" applyFill="1" applyBorder="1" applyAlignment="1">
      <alignment horizontal="center"/>
      <protection/>
    </xf>
    <xf numFmtId="0" fontId="10" fillId="35" borderId="14" xfId="64" applyFont="1" applyFill="1" applyBorder="1" applyAlignment="1">
      <alignment horizontal="center" vertical="center"/>
      <protection/>
    </xf>
    <xf numFmtId="0" fontId="10" fillId="35" borderId="42" xfId="64" applyFont="1" applyFill="1" applyBorder="1" applyAlignment="1">
      <alignment horizontal="center" vertical="center"/>
      <protection/>
    </xf>
    <xf numFmtId="0" fontId="10" fillId="0" borderId="21" xfId="64" applyFont="1" applyBorder="1" applyAlignment="1">
      <alignment horizontal="right"/>
      <protection/>
    </xf>
    <xf numFmtId="0" fontId="10" fillId="0" borderId="43" xfId="64" applyFont="1" applyBorder="1" applyAlignment="1">
      <alignment horizontal="right"/>
      <protection/>
    </xf>
    <xf numFmtId="189" fontId="10" fillId="0" borderId="44" xfId="49" applyNumberFormat="1" applyFont="1" applyBorder="1" applyAlignment="1">
      <alignment horizontal="center"/>
    </xf>
    <xf numFmtId="38" fontId="10" fillId="0" borderId="44" xfId="49" applyFont="1" applyBorder="1" applyAlignment="1">
      <alignment horizontal="center"/>
    </xf>
    <xf numFmtId="40" fontId="10" fillId="0" borderId="44" xfId="49" applyNumberFormat="1" applyFont="1" applyBorder="1" applyAlignment="1">
      <alignment horizontal="center"/>
    </xf>
    <xf numFmtId="40" fontId="10" fillId="0" borderId="18" xfId="49" applyNumberFormat="1" applyFont="1" applyBorder="1" applyAlignment="1">
      <alignment horizontal="center"/>
    </xf>
    <xf numFmtId="38" fontId="10" fillId="0" borderId="18" xfId="49" applyFont="1" applyBorder="1" applyAlignment="1">
      <alignment horizontal="center"/>
    </xf>
    <xf numFmtId="189" fontId="10" fillId="0" borderId="18" xfId="49" applyNumberFormat="1" applyFont="1" applyBorder="1" applyAlignment="1">
      <alignment horizontal="center"/>
    </xf>
    <xf numFmtId="0" fontId="10" fillId="0" borderId="11" xfId="64" applyFont="1" applyBorder="1">
      <alignment/>
      <protection/>
    </xf>
    <xf numFmtId="0" fontId="10" fillId="4" borderId="20" xfId="64" applyFont="1" applyFill="1" applyBorder="1">
      <alignment/>
      <protection/>
    </xf>
    <xf numFmtId="0" fontId="10" fillId="4" borderId="20" xfId="64" applyFont="1" applyFill="1" applyBorder="1" applyAlignment="1" quotePrefix="1">
      <alignment horizontal="center"/>
      <protection/>
    </xf>
    <xf numFmtId="0" fontId="10" fillId="4" borderId="15" xfId="64" applyFont="1" applyFill="1" applyBorder="1">
      <alignment/>
      <protection/>
    </xf>
    <xf numFmtId="0" fontId="10" fillId="4" borderId="15" xfId="64" applyFont="1" applyFill="1" applyBorder="1" applyAlignment="1">
      <alignment horizontal="center"/>
      <protection/>
    </xf>
    <xf numFmtId="0" fontId="10" fillId="4" borderId="43" xfId="64" applyFont="1" applyFill="1" applyBorder="1" applyAlignment="1">
      <alignment horizontal="center" vertical="center" shrinkToFit="1"/>
      <protection/>
    </xf>
    <xf numFmtId="0" fontId="10" fillId="4" borderId="18" xfId="64" applyFont="1" applyFill="1" applyBorder="1" applyAlignment="1">
      <alignment horizontal="center" vertical="center" shrinkToFit="1"/>
      <protection/>
    </xf>
    <xf numFmtId="0" fontId="12" fillId="0" borderId="43" xfId="64" applyFont="1" applyBorder="1" applyAlignment="1">
      <alignment horizontal="right"/>
      <protection/>
    </xf>
    <xf numFmtId="0" fontId="12" fillId="0" borderId="21" xfId="64" applyFont="1" applyBorder="1" applyAlignment="1">
      <alignment horizontal="right"/>
      <protection/>
    </xf>
    <xf numFmtId="0" fontId="10" fillId="35" borderId="45" xfId="64" applyFont="1" applyFill="1" applyBorder="1" applyAlignment="1">
      <alignment horizontal="center"/>
      <protection/>
    </xf>
    <xf numFmtId="38" fontId="10" fillId="0" borderId="44" xfId="49" applyFont="1" applyBorder="1" applyAlignment="1">
      <alignment/>
    </xf>
    <xf numFmtId="0" fontId="10" fillId="35" borderId="46" xfId="64" applyFont="1" applyFill="1" applyBorder="1" applyAlignment="1">
      <alignment horizontal="center"/>
      <protection/>
    </xf>
    <xf numFmtId="38" fontId="10" fillId="0" borderId="47" xfId="49" applyFont="1" applyBorder="1" applyAlignment="1">
      <alignment/>
    </xf>
    <xf numFmtId="3" fontId="10" fillId="0" borderId="47" xfId="64" applyNumberFormat="1" applyFont="1" applyBorder="1">
      <alignment/>
      <protection/>
    </xf>
    <xf numFmtId="0" fontId="10" fillId="0" borderId="25" xfId="64" applyFont="1" applyBorder="1">
      <alignment/>
      <protection/>
    </xf>
    <xf numFmtId="3" fontId="10" fillId="0" borderId="27" xfId="64" applyNumberFormat="1" applyFont="1" applyBorder="1">
      <alignment/>
      <protection/>
    </xf>
    <xf numFmtId="0" fontId="10" fillId="35" borderId="48" xfId="64" applyFont="1" applyFill="1" applyBorder="1" applyAlignment="1">
      <alignment horizontal="center"/>
      <protection/>
    </xf>
    <xf numFmtId="3" fontId="10" fillId="0" borderId="49" xfId="64" applyNumberFormat="1" applyFont="1" applyBorder="1">
      <alignment/>
      <protection/>
    </xf>
    <xf numFmtId="0" fontId="10" fillId="0" borderId="50" xfId="64" applyFont="1" applyBorder="1">
      <alignment/>
      <protection/>
    </xf>
    <xf numFmtId="3" fontId="10" fillId="0" borderId="31" xfId="64" applyNumberFormat="1" applyFont="1" applyBorder="1">
      <alignment/>
      <protection/>
    </xf>
    <xf numFmtId="0" fontId="10" fillId="35" borderId="51" xfId="64" applyFont="1" applyFill="1" applyBorder="1" applyAlignment="1">
      <alignment horizontal="center" vertical="center"/>
      <protection/>
    </xf>
    <xf numFmtId="0" fontId="10" fillId="35" borderId="52" xfId="64" applyFont="1" applyFill="1" applyBorder="1" applyAlignment="1">
      <alignment horizontal="center" vertical="center"/>
      <protection/>
    </xf>
    <xf numFmtId="3" fontId="10" fillId="0" borderId="16" xfId="64" applyNumberFormat="1" applyFont="1" applyBorder="1" applyAlignment="1">
      <alignment vertical="center"/>
      <protection/>
    </xf>
    <xf numFmtId="0" fontId="10" fillId="0" borderId="29" xfId="64" applyFont="1" applyBorder="1" applyAlignment="1">
      <alignment vertical="center"/>
      <protection/>
    </xf>
    <xf numFmtId="3" fontId="10" fillId="0" borderId="15" xfId="64" applyNumberFormat="1" applyFont="1" applyBorder="1" applyAlignment="1">
      <alignment vertical="center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18" xfId="64" applyFont="1" applyFill="1" applyBorder="1" applyAlignment="1">
      <alignment horizontal="center"/>
      <protection/>
    </xf>
    <xf numFmtId="0" fontId="10" fillId="35" borderId="14" xfId="64" applyFont="1" applyFill="1" applyBorder="1">
      <alignment/>
      <protection/>
    </xf>
    <xf numFmtId="0" fontId="10" fillId="35" borderId="42" xfId="64" applyFont="1" applyFill="1" applyBorder="1">
      <alignment/>
      <protection/>
    </xf>
    <xf numFmtId="0" fontId="10" fillId="0" borderId="14" xfId="64" applyFont="1" applyBorder="1">
      <alignment/>
      <protection/>
    </xf>
    <xf numFmtId="3" fontId="10" fillId="0" borderId="0" xfId="64" applyNumberFormat="1" applyFont="1">
      <alignment/>
      <protection/>
    </xf>
    <xf numFmtId="0" fontId="10" fillId="0" borderId="0" xfId="64" applyFont="1" applyFill="1" applyBorder="1">
      <alignment/>
      <protection/>
    </xf>
    <xf numFmtId="3" fontId="10" fillId="0" borderId="0" xfId="64" applyNumberFormat="1" applyFont="1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3" fontId="10" fillId="0" borderId="0" xfId="64" applyNumberFormat="1" applyFont="1" applyBorder="1">
      <alignment/>
      <protection/>
    </xf>
    <xf numFmtId="0" fontId="10" fillId="0" borderId="11" xfId="64" applyFont="1" applyBorder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11" xfId="64" applyFont="1" applyBorder="1" applyAlignment="1">
      <alignment horizontal="right"/>
      <protection/>
    </xf>
    <xf numFmtId="0" fontId="10" fillId="4" borderId="19" xfId="64" applyFont="1" applyFill="1" applyBorder="1" applyAlignment="1">
      <alignment horizontal="center"/>
      <protection/>
    </xf>
    <xf numFmtId="0" fontId="31" fillId="35" borderId="45" xfId="64" applyFont="1" applyFill="1" applyBorder="1" applyAlignment="1">
      <alignment horizontal="center"/>
      <protection/>
    </xf>
    <xf numFmtId="38" fontId="10" fillId="0" borderId="53" xfId="49" applyFont="1" applyBorder="1" applyAlignment="1">
      <alignment/>
    </xf>
    <xf numFmtId="38" fontId="10" fillId="0" borderId="54" xfId="49" applyFont="1" applyBorder="1" applyAlignment="1">
      <alignment/>
    </xf>
    <xf numFmtId="38" fontId="10" fillId="0" borderId="54" xfId="49" applyFont="1" applyBorder="1" applyAlignment="1">
      <alignment horizontal="right"/>
    </xf>
    <xf numFmtId="38" fontId="10" fillId="0" borderId="55" xfId="49" applyFont="1" applyBorder="1" applyAlignment="1">
      <alignment/>
    </xf>
    <xf numFmtId="0" fontId="31" fillId="35" borderId="46" xfId="64" applyFont="1" applyFill="1" applyBorder="1" applyAlignment="1">
      <alignment horizontal="center"/>
      <protection/>
    </xf>
    <xf numFmtId="38" fontId="10" fillId="0" borderId="25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0" fontId="31" fillId="35" borderId="24" xfId="64" applyFont="1" applyFill="1" applyBorder="1" applyAlignment="1">
      <alignment horizontal="center"/>
      <protection/>
    </xf>
    <xf numFmtId="0" fontId="31" fillId="35" borderId="56" xfId="64" applyFont="1" applyFill="1" applyBorder="1" applyAlignment="1">
      <alignment horizontal="center"/>
      <protection/>
    </xf>
    <xf numFmtId="38" fontId="10" fillId="0" borderId="11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27" fillId="0" borderId="0" xfId="64" applyFont="1">
      <alignment/>
      <protection/>
    </xf>
    <xf numFmtId="0" fontId="13" fillId="0" borderId="0" xfId="64" applyFont="1">
      <alignment/>
      <protection/>
    </xf>
    <xf numFmtId="193" fontId="10" fillId="0" borderId="0" xfId="64" applyNumberFormat="1" applyFont="1">
      <alignment/>
      <protection/>
    </xf>
    <xf numFmtId="193" fontId="10" fillId="0" borderId="0" xfId="64" applyNumberFormat="1" applyFont="1" applyAlignment="1">
      <alignment horizontal="right"/>
      <protection/>
    </xf>
    <xf numFmtId="0" fontId="27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0" xfId="64" applyFont="1" applyBorder="1" applyAlignment="1">
      <alignment horizontal="right"/>
      <protection/>
    </xf>
    <xf numFmtId="0" fontId="10" fillId="0" borderId="13" xfId="64" applyFont="1" applyBorder="1">
      <alignment/>
      <protection/>
    </xf>
    <xf numFmtId="0" fontId="12" fillId="0" borderId="0" xfId="64" applyFont="1" applyBorder="1" applyAlignment="1">
      <alignment horizontal="center"/>
      <protection/>
    </xf>
    <xf numFmtId="0" fontId="31" fillId="35" borderId="48" xfId="64" applyFont="1" applyFill="1" applyBorder="1" applyAlignment="1">
      <alignment horizontal="center"/>
      <protection/>
    </xf>
    <xf numFmtId="0" fontId="10" fillId="0" borderId="0" xfId="64" applyFont="1" applyAlignment="1" quotePrefix="1">
      <alignment horizontal="right"/>
      <protection/>
    </xf>
    <xf numFmtId="38" fontId="10" fillId="0" borderId="53" xfId="49" applyFont="1" applyBorder="1" applyAlignment="1">
      <alignment horizontal="right"/>
    </xf>
    <xf numFmtId="38" fontId="10" fillId="0" borderId="55" xfId="49" applyFont="1" applyBorder="1" applyAlignment="1">
      <alignment horizontal="right"/>
    </xf>
    <xf numFmtId="38" fontId="10" fillId="0" borderId="19" xfId="49" applyFont="1" applyBorder="1" applyAlignment="1">
      <alignment/>
    </xf>
    <xf numFmtId="38" fontId="10" fillId="0" borderId="57" xfId="49" applyFont="1" applyBorder="1" applyAlignment="1">
      <alignment horizontal="right"/>
    </xf>
    <xf numFmtId="38" fontId="10" fillId="0" borderId="58" xfId="49" applyFont="1" applyBorder="1" applyAlignment="1">
      <alignment horizontal="right"/>
    </xf>
    <xf numFmtId="38" fontId="10" fillId="0" borderId="59" xfId="49" applyFont="1" applyBorder="1" applyAlignment="1">
      <alignment horizontal="right"/>
    </xf>
    <xf numFmtId="0" fontId="10" fillId="0" borderId="0" xfId="64" applyFont="1" applyAlignment="1">
      <alignment horizontal="right"/>
      <protection/>
    </xf>
    <xf numFmtId="9" fontId="10" fillId="0" borderId="0" xfId="64" applyNumberFormat="1" applyFont="1">
      <alignment/>
      <protection/>
    </xf>
    <xf numFmtId="0" fontId="13" fillId="0" borderId="0" xfId="0" applyFont="1" applyBorder="1" applyAlignment="1">
      <alignment/>
    </xf>
    <xf numFmtId="38" fontId="10" fillId="0" borderId="50" xfId="49" applyFont="1" applyBorder="1" applyAlignment="1">
      <alignment horizontal="right"/>
    </xf>
    <xf numFmtId="38" fontId="10" fillId="0" borderId="60" xfId="49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0" fontId="10" fillId="0" borderId="11" xfId="64" applyFont="1" applyBorder="1" applyAlignment="1">
      <alignment vertical="center"/>
      <protection/>
    </xf>
    <xf numFmtId="0" fontId="10" fillId="0" borderId="19" xfId="64" applyFont="1" applyBorder="1" applyAlignment="1">
      <alignment vertical="center"/>
      <protection/>
    </xf>
    <xf numFmtId="0" fontId="10" fillId="4" borderId="29" xfId="64" applyFont="1" applyFill="1" applyBorder="1" applyAlignment="1">
      <alignment horizontal="right"/>
      <protection/>
    </xf>
    <xf numFmtId="0" fontId="10" fillId="4" borderId="10" xfId="64" applyFont="1" applyFill="1" applyBorder="1" applyAlignment="1" quotePrefix="1">
      <alignment horizontal="center"/>
      <protection/>
    </xf>
    <xf numFmtId="0" fontId="10" fillId="38" borderId="13" xfId="64" applyFont="1" applyFill="1" applyBorder="1">
      <alignment/>
      <protection/>
    </xf>
    <xf numFmtId="0" fontId="10" fillId="38" borderId="0" xfId="64" applyFont="1" applyFill="1" applyBorder="1">
      <alignment/>
      <protection/>
    </xf>
    <xf numFmtId="0" fontId="10" fillId="38" borderId="22" xfId="64" applyFont="1" applyFill="1" applyBorder="1">
      <alignment/>
      <protection/>
    </xf>
    <xf numFmtId="0" fontId="10" fillId="38" borderId="23" xfId="64" applyFont="1" applyFill="1" applyBorder="1" applyAlignment="1">
      <alignment horizontal="center"/>
      <protection/>
    </xf>
    <xf numFmtId="194" fontId="10" fillId="0" borderId="17" xfId="49" applyNumberFormat="1" applyFont="1" applyBorder="1" applyAlignment="1">
      <alignment/>
    </xf>
    <xf numFmtId="0" fontId="10" fillId="38" borderId="24" xfId="64" applyFont="1" applyFill="1" applyBorder="1" applyAlignment="1">
      <alignment horizontal="center"/>
      <protection/>
    </xf>
    <xf numFmtId="194" fontId="10" fillId="0" borderId="27" xfId="49" applyNumberFormat="1" applyFont="1" applyBorder="1" applyAlignment="1">
      <alignment/>
    </xf>
    <xf numFmtId="194" fontId="10" fillId="0" borderId="27" xfId="64" applyNumberFormat="1" applyFont="1" applyBorder="1">
      <alignment/>
      <protection/>
    </xf>
    <xf numFmtId="194" fontId="10" fillId="0" borderId="30" xfId="64" applyNumberFormat="1" applyFont="1" applyBorder="1">
      <alignment/>
      <protection/>
    </xf>
    <xf numFmtId="0" fontId="10" fillId="38" borderId="29" xfId="64" applyFont="1" applyFill="1" applyBorder="1" applyAlignment="1">
      <alignment horizontal="center" vertical="center"/>
      <protection/>
    </xf>
    <xf numFmtId="0" fontId="10" fillId="38" borderId="61" xfId="64" applyFont="1" applyFill="1" applyBorder="1" applyAlignment="1">
      <alignment horizontal="center" vertical="center"/>
      <protection/>
    </xf>
    <xf numFmtId="0" fontId="10" fillId="38" borderId="62" xfId="64" applyFont="1" applyFill="1" applyBorder="1" applyAlignment="1">
      <alignment horizontal="center" vertical="center"/>
      <protection/>
    </xf>
    <xf numFmtId="38" fontId="10" fillId="0" borderId="29" xfId="49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194" fontId="10" fillId="0" borderId="15" xfId="64" applyNumberFormat="1" applyFont="1" applyBorder="1" applyAlignment="1">
      <alignment vertical="center"/>
      <protection/>
    </xf>
    <xf numFmtId="0" fontId="10" fillId="0" borderId="0" xfId="64" applyFont="1" applyAlignment="1" quotePrefix="1">
      <alignment horizontal="left"/>
      <protection/>
    </xf>
    <xf numFmtId="0" fontId="10" fillId="27" borderId="13" xfId="65" applyFont="1" applyFill="1" applyBorder="1" applyAlignment="1">
      <alignment horizontal="center" vertical="center"/>
      <protection/>
    </xf>
    <xf numFmtId="0" fontId="10" fillId="27" borderId="18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4" xfId="65" applyFont="1" applyBorder="1">
      <alignment/>
      <protection/>
    </xf>
    <xf numFmtId="0" fontId="10" fillId="0" borderId="12" xfId="65" applyFont="1" applyBorder="1">
      <alignment/>
      <protection/>
    </xf>
    <xf numFmtId="0" fontId="10" fillId="0" borderId="21" xfId="65" applyFont="1" applyBorder="1">
      <alignment/>
      <protection/>
    </xf>
    <xf numFmtId="0" fontId="10" fillId="0" borderId="0" xfId="63" applyFont="1" applyBorder="1" applyAlignment="1">
      <alignment horizontal="right"/>
      <protection/>
    </xf>
    <xf numFmtId="0" fontId="2" fillId="4" borderId="10" xfId="64" applyFill="1" applyBorder="1" applyAlignment="1">
      <alignment horizontal="center" vertical="top"/>
      <protection/>
    </xf>
    <xf numFmtId="38" fontId="10" fillId="0" borderId="11" xfId="51" applyFont="1" applyBorder="1" applyAlignment="1">
      <alignment/>
    </xf>
    <xf numFmtId="208" fontId="10" fillId="0" borderId="19" xfId="65" applyNumberFormat="1" applyFont="1" applyBorder="1">
      <alignment/>
      <protection/>
    </xf>
    <xf numFmtId="38" fontId="10" fillId="0" borderId="36" xfId="49" applyFont="1" applyBorder="1" applyAlignment="1">
      <alignment/>
    </xf>
    <xf numFmtId="38" fontId="10" fillId="0" borderId="40" xfId="49" applyFont="1" applyBorder="1" applyAlignment="1">
      <alignment/>
    </xf>
    <xf numFmtId="38" fontId="10" fillId="0" borderId="36" xfId="49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38" fontId="10" fillId="0" borderId="0" xfId="65" applyNumberFormat="1" applyFont="1" applyBorder="1">
      <alignment/>
      <protection/>
    </xf>
    <xf numFmtId="38" fontId="10" fillId="0" borderId="0" xfId="51" applyFont="1" applyBorder="1" applyAlignment="1">
      <alignment/>
    </xf>
    <xf numFmtId="0" fontId="10" fillId="0" borderId="0" xfId="65" applyNumberFormat="1" applyFont="1" applyBorder="1" applyAlignment="1" quotePrefix="1">
      <alignment horizontal="right"/>
      <protection/>
    </xf>
    <xf numFmtId="0" fontId="10" fillId="27" borderId="44" xfId="65" applyFont="1" applyFill="1" applyBorder="1" applyAlignment="1">
      <alignment horizontal="center" vertical="center"/>
      <protection/>
    </xf>
    <xf numFmtId="38" fontId="67" fillId="0" borderId="17" xfId="49" applyFont="1" applyBorder="1" applyAlignment="1">
      <alignment/>
    </xf>
    <xf numFmtId="203" fontId="10" fillId="0" borderId="0" xfId="65" applyNumberFormat="1" applyFont="1" applyBorder="1" applyAlignment="1">
      <alignment horizontal="right"/>
      <protection/>
    </xf>
    <xf numFmtId="208" fontId="10" fillId="0" borderId="0" xfId="65" applyNumberFormat="1" applyFont="1" applyBorder="1" applyAlignment="1" quotePrefix="1">
      <alignment horizontal="right"/>
      <protection/>
    </xf>
    <xf numFmtId="2" fontId="10" fillId="0" borderId="13" xfId="65" applyNumberFormat="1" applyFont="1" applyBorder="1">
      <alignment/>
      <protection/>
    </xf>
    <xf numFmtId="208" fontId="10" fillId="0" borderId="17" xfId="65" applyNumberFormat="1" applyFont="1" applyBorder="1">
      <alignment/>
      <protection/>
    </xf>
    <xf numFmtId="213" fontId="10" fillId="0" borderId="17" xfId="65" applyNumberFormat="1" applyFont="1" applyBorder="1" applyAlignment="1">
      <alignment horizontal="right"/>
      <protection/>
    </xf>
    <xf numFmtId="203" fontId="10" fillId="0" borderId="14" xfId="66" applyNumberFormat="1" applyFont="1" applyBorder="1" applyAlignment="1">
      <alignment horizontal="right"/>
      <protection/>
    </xf>
    <xf numFmtId="203" fontId="10" fillId="0" borderId="12" xfId="66" applyNumberFormat="1" applyFont="1" applyBorder="1" applyAlignment="1">
      <alignment horizontal="right"/>
      <protection/>
    </xf>
    <xf numFmtId="203" fontId="10" fillId="0" borderId="12" xfId="49" applyNumberFormat="1" applyFont="1" applyBorder="1" applyAlignment="1">
      <alignment horizontal="right"/>
    </xf>
    <xf numFmtId="38" fontId="10" fillId="0" borderId="12" xfId="49" applyFont="1" applyBorder="1" applyAlignment="1">
      <alignment horizontal="right"/>
    </xf>
    <xf numFmtId="203" fontId="10" fillId="0" borderId="21" xfId="66" applyNumberFormat="1" applyFont="1" applyBorder="1" applyAlignment="1">
      <alignment horizontal="right"/>
      <protection/>
    </xf>
    <xf numFmtId="0" fontId="10" fillId="0" borderId="0" xfId="63" applyFont="1" applyBorder="1" applyAlignment="1">
      <alignment/>
      <protection/>
    </xf>
    <xf numFmtId="0" fontId="13" fillId="36" borderId="37" xfId="63" applyFont="1" applyFill="1" applyBorder="1" applyAlignment="1">
      <alignment horizontal="center" vertical="center" wrapText="1"/>
      <protection/>
    </xf>
    <xf numFmtId="0" fontId="13" fillId="36" borderId="63" xfId="63" applyFont="1" applyFill="1" applyBorder="1" applyAlignment="1">
      <alignment horizontal="center" vertical="center" wrapText="1"/>
      <protection/>
    </xf>
    <xf numFmtId="0" fontId="5" fillId="35" borderId="17" xfId="62" applyFont="1" applyFill="1" applyBorder="1" applyAlignment="1">
      <alignment horizontal="center" shrinkToFit="1"/>
      <protection/>
    </xf>
    <xf numFmtId="0" fontId="5" fillId="35" borderId="64" xfId="63" applyFont="1" applyFill="1" applyBorder="1" applyAlignment="1">
      <alignment horizontal="center"/>
      <protection/>
    </xf>
    <xf numFmtId="0" fontId="5" fillId="35" borderId="17" xfId="63" applyFont="1" applyFill="1" applyBorder="1" applyAlignment="1">
      <alignment horizontal="center"/>
      <protection/>
    </xf>
    <xf numFmtId="0" fontId="2" fillId="0" borderId="12" xfId="62" applyBorder="1">
      <alignment/>
      <protection/>
    </xf>
    <xf numFmtId="0" fontId="2" fillId="0" borderId="21" xfId="62" applyBorder="1">
      <alignment/>
      <protection/>
    </xf>
    <xf numFmtId="0" fontId="2" fillId="0" borderId="11" xfId="62" applyBorder="1">
      <alignment/>
      <protection/>
    </xf>
    <xf numFmtId="0" fontId="2" fillId="0" borderId="19" xfId="62" applyBorder="1">
      <alignment/>
      <protection/>
    </xf>
    <xf numFmtId="0" fontId="2" fillId="0" borderId="17" xfId="62" applyBorder="1">
      <alignment/>
      <protection/>
    </xf>
    <xf numFmtId="0" fontId="2" fillId="35" borderId="18" xfId="64" applyFill="1" applyBorder="1" applyAlignment="1" quotePrefix="1">
      <alignment horizontal="center" vertical="center"/>
      <protection/>
    </xf>
    <xf numFmtId="38" fontId="10" fillId="0" borderId="11" xfId="51" applyFont="1" applyBorder="1" applyAlignment="1">
      <alignment horizontal="right"/>
    </xf>
    <xf numFmtId="38" fontId="67" fillId="0" borderId="19" xfId="51" applyFont="1" applyBorder="1" applyAlignment="1">
      <alignment/>
    </xf>
    <xf numFmtId="2" fontId="10" fillId="0" borderId="10" xfId="65" applyNumberFormat="1" applyFont="1" applyBorder="1">
      <alignment/>
      <protection/>
    </xf>
    <xf numFmtId="203" fontId="10" fillId="0" borderId="20" xfId="51" applyNumberFormat="1" applyFont="1" applyBorder="1" applyAlignment="1">
      <alignment horizontal="right"/>
    </xf>
    <xf numFmtId="38" fontId="10" fillId="0" borderId="20" xfId="51" applyFont="1" applyBorder="1" applyAlignment="1">
      <alignment horizontal="right"/>
    </xf>
    <xf numFmtId="0" fontId="67" fillId="0" borderId="65" xfId="0" applyFont="1" applyBorder="1" applyAlignment="1">
      <alignment/>
    </xf>
    <xf numFmtId="0" fontId="67" fillId="0" borderId="36" xfId="0" applyFont="1" applyBorder="1" applyAlignment="1">
      <alignment/>
    </xf>
    <xf numFmtId="0" fontId="67" fillId="0" borderId="40" xfId="0" applyFont="1" applyBorder="1" applyAlignment="1">
      <alignment/>
    </xf>
    <xf numFmtId="38" fontId="11" fillId="0" borderId="66" xfId="49" applyFont="1" applyBorder="1" applyAlignment="1">
      <alignment horizontal="right" vertical="center"/>
    </xf>
    <xf numFmtId="0" fontId="10" fillId="0" borderId="33" xfId="63" applyFont="1" applyBorder="1">
      <alignment/>
      <protection/>
    </xf>
    <xf numFmtId="0" fontId="10" fillId="0" borderId="34" xfId="63" applyFont="1" applyBorder="1">
      <alignment/>
      <protection/>
    </xf>
    <xf numFmtId="0" fontId="10" fillId="0" borderId="19" xfId="65" applyFont="1" applyBorder="1" applyAlignment="1" quotePrefix="1">
      <alignment horizontal="right"/>
      <protection/>
    </xf>
    <xf numFmtId="38" fontId="10" fillId="0" borderId="0" xfId="51" applyFont="1" applyBorder="1" applyAlignment="1">
      <alignment horizontal="right"/>
    </xf>
    <xf numFmtId="38" fontId="67" fillId="0" borderId="17" xfId="51" applyFont="1" applyBorder="1" applyAlignment="1">
      <alignment/>
    </xf>
    <xf numFmtId="0" fontId="11" fillId="36" borderId="65" xfId="63" applyFont="1" applyFill="1" applyBorder="1" applyAlignment="1">
      <alignment horizontal="center" vertical="center"/>
      <protection/>
    </xf>
    <xf numFmtId="0" fontId="11" fillId="36" borderId="67" xfId="63" applyFont="1" applyFill="1" applyBorder="1" applyAlignment="1">
      <alignment horizontal="center" vertical="center"/>
      <protection/>
    </xf>
    <xf numFmtId="0" fontId="10" fillId="36" borderId="0" xfId="63" applyFont="1" applyFill="1" applyBorder="1" applyAlignment="1">
      <alignment horizontal="center"/>
      <protection/>
    </xf>
    <xf numFmtId="0" fontId="13" fillId="36" borderId="0" xfId="63" applyFont="1" applyFill="1" applyBorder="1" applyAlignment="1">
      <alignment horizontal="center"/>
      <protection/>
    </xf>
    <xf numFmtId="0" fontId="10" fillId="36" borderId="68" xfId="63" applyFont="1" applyFill="1" applyBorder="1" applyAlignment="1">
      <alignment horizontal="center"/>
      <protection/>
    </xf>
    <xf numFmtId="38" fontId="10" fillId="4" borderId="38" xfId="49" applyFont="1" applyFill="1" applyBorder="1" applyAlignment="1">
      <alignment horizontal="center" vertical="center"/>
    </xf>
    <xf numFmtId="0" fontId="12" fillId="0" borderId="38" xfId="63" applyFont="1" applyFill="1" applyBorder="1" applyAlignment="1">
      <alignment horizontal="right" vertical="center"/>
      <protection/>
    </xf>
    <xf numFmtId="38" fontId="10" fillId="4" borderId="67" xfId="49" applyFont="1" applyFill="1" applyBorder="1" applyAlignment="1">
      <alignment horizontal="center" vertical="center"/>
    </xf>
    <xf numFmtId="0" fontId="12" fillId="0" borderId="67" xfId="63" applyFont="1" applyFill="1" applyBorder="1" applyAlignment="1">
      <alignment horizontal="right" vertical="center"/>
      <protection/>
    </xf>
    <xf numFmtId="38" fontId="11" fillId="0" borderId="69" xfId="49" applyFont="1" applyBorder="1" applyAlignment="1">
      <alignment horizontal="right" vertical="center"/>
    </xf>
    <xf numFmtId="38" fontId="10" fillId="0" borderId="68" xfId="49" applyFont="1" applyBorder="1" applyAlignment="1">
      <alignment/>
    </xf>
    <xf numFmtId="0" fontId="67" fillId="0" borderId="33" xfId="0" applyFont="1" applyBorder="1" applyAlignment="1">
      <alignment/>
    </xf>
    <xf numFmtId="0" fontId="67" fillId="0" borderId="34" xfId="0" applyFont="1" applyBorder="1" applyAlignment="1">
      <alignment/>
    </xf>
    <xf numFmtId="0" fontId="10" fillId="37" borderId="67" xfId="63" applyFont="1" applyFill="1" applyBorder="1" applyAlignment="1">
      <alignment horizontal="center" vertical="center"/>
      <protection/>
    </xf>
    <xf numFmtId="0" fontId="10" fillId="0" borderId="0" xfId="63" applyFont="1" applyBorder="1">
      <alignment/>
      <protection/>
    </xf>
    <xf numFmtId="0" fontId="10" fillId="0" borderId="68" xfId="63" applyFont="1" applyBorder="1">
      <alignment/>
      <protection/>
    </xf>
    <xf numFmtId="0" fontId="10" fillId="37" borderId="38" xfId="63" applyFont="1" applyFill="1" applyBorder="1" applyAlignment="1">
      <alignment horizontal="center" vertical="center"/>
      <protection/>
    </xf>
    <xf numFmtId="38" fontId="11" fillId="0" borderId="39" xfId="51" applyFont="1" applyBorder="1" applyAlignment="1">
      <alignment horizontal="right" vertical="center"/>
    </xf>
    <xf numFmtId="38" fontId="11" fillId="0" borderId="34" xfId="49" applyFont="1" applyBorder="1" applyAlignment="1">
      <alignment vertical="center"/>
    </xf>
    <xf numFmtId="38" fontId="11" fillId="0" borderId="68" xfId="49" applyFont="1" applyBorder="1" applyAlignment="1">
      <alignment vertical="center"/>
    </xf>
    <xf numFmtId="38" fontId="11" fillId="0" borderId="34" xfId="51" applyFont="1" applyBorder="1" applyAlignment="1">
      <alignment vertical="center"/>
    </xf>
    <xf numFmtId="38" fontId="4" fillId="0" borderId="10" xfId="51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38" fontId="4" fillId="0" borderId="20" xfId="51" applyFont="1" applyBorder="1" applyAlignment="1">
      <alignment vertical="center"/>
    </xf>
    <xf numFmtId="38" fontId="4" fillId="0" borderId="15" xfId="51" applyFont="1" applyBorder="1" applyAlignment="1">
      <alignment vertical="center"/>
    </xf>
    <xf numFmtId="215" fontId="2" fillId="0" borderId="12" xfId="51" applyNumberFormat="1" applyFont="1" applyBorder="1" applyAlignment="1">
      <alignment/>
    </xf>
    <xf numFmtId="215" fontId="2" fillId="0" borderId="12" xfId="62" applyNumberFormat="1" applyBorder="1">
      <alignment/>
      <protection/>
    </xf>
    <xf numFmtId="215" fontId="2" fillId="0" borderId="21" xfId="62" applyNumberFormat="1" applyBorder="1">
      <alignment/>
      <protection/>
    </xf>
    <xf numFmtId="215" fontId="2" fillId="0" borderId="13" xfId="51" applyNumberFormat="1" applyFont="1" applyBorder="1" applyAlignment="1">
      <alignment/>
    </xf>
    <xf numFmtId="215" fontId="2" fillId="0" borderId="0" xfId="62" applyNumberFormat="1" applyBorder="1">
      <alignment/>
      <protection/>
    </xf>
    <xf numFmtId="215" fontId="2" fillId="0" borderId="17" xfId="62" applyNumberFormat="1" applyBorder="1">
      <alignment/>
      <protection/>
    </xf>
    <xf numFmtId="215" fontId="2" fillId="0" borderId="0" xfId="51" applyNumberFormat="1" applyFont="1" applyBorder="1" applyAlignment="1">
      <alignment/>
    </xf>
    <xf numFmtId="215" fontId="2" fillId="0" borderId="11" xfId="62" applyNumberFormat="1" applyBorder="1">
      <alignment/>
      <protection/>
    </xf>
    <xf numFmtId="215" fontId="2" fillId="0" borderId="19" xfId="62" applyNumberFormat="1" applyBorder="1">
      <alignment/>
      <protection/>
    </xf>
    <xf numFmtId="215" fontId="4" fillId="0" borderId="20" xfId="51" applyNumberFormat="1" applyFont="1" applyBorder="1" applyAlignment="1">
      <alignment vertical="center"/>
    </xf>
    <xf numFmtId="215" fontId="4" fillId="0" borderId="15" xfId="51" applyNumberFormat="1" applyFont="1" applyBorder="1" applyAlignment="1">
      <alignment vertical="center"/>
    </xf>
    <xf numFmtId="215" fontId="2" fillId="0" borderId="10" xfId="51" applyNumberFormat="1" applyFont="1" applyBorder="1" applyAlignment="1">
      <alignment/>
    </xf>
    <xf numFmtId="215" fontId="4" fillId="0" borderId="11" xfId="51" applyNumberFormat="1" applyFont="1" applyBorder="1" applyAlignment="1">
      <alignment vertical="center"/>
    </xf>
    <xf numFmtId="215" fontId="4" fillId="0" borderId="19" xfId="51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64" applyBorder="1" applyAlignment="1">
      <alignment horizontal="right"/>
      <protection/>
    </xf>
    <xf numFmtId="0" fontId="10" fillId="0" borderId="0" xfId="0" applyFont="1" applyAlignment="1">
      <alignment horizontal="right" vertical="center"/>
    </xf>
    <xf numFmtId="49" fontId="7" fillId="0" borderId="29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10" fillId="4" borderId="43" xfId="65" applyFont="1" applyFill="1" applyBorder="1" applyAlignment="1">
      <alignment horizontal="center" vertical="center" wrapText="1"/>
      <protection/>
    </xf>
    <xf numFmtId="0" fontId="10" fillId="4" borderId="44" xfId="65" applyFont="1" applyFill="1" applyBorder="1" applyAlignment="1">
      <alignment horizontal="center" vertical="center" wrapText="1"/>
      <protection/>
    </xf>
    <xf numFmtId="0" fontId="10" fillId="4" borderId="18" xfId="65" applyFont="1" applyFill="1" applyBorder="1" applyAlignment="1">
      <alignment horizontal="center" vertical="center" wrapText="1"/>
      <protection/>
    </xf>
    <xf numFmtId="0" fontId="10" fillId="4" borderId="43" xfId="65" applyFont="1" applyFill="1" applyBorder="1" applyAlignment="1">
      <alignment horizontal="center" vertical="center"/>
      <protection/>
    </xf>
    <xf numFmtId="0" fontId="10" fillId="4" borderId="18" xfId="65" applyFont="1" applyFill="1" applyBorder="1" applyAlignment="1">
      <alignment horizontal="center" vertical="center"/>
      <protection/>
    </xf>
    <xf numFmtId="0" fontId="10" fillId="4" borderId="14" xfId="66" applyFont="1" applyFill="1" applyBorder="1" applyAlignment="1">
      <alignment horizontal="center" vertical="center"/>
      <protection/>
    </xf>
    <xf numFmtId="0" fontId="10" fillId="4" borderId="10" xfId="66" applyFont="1" applyFill="1" applyBorder="1" applyAlignment="1" quotePrefix="1">
      <alignment horizontal="center" vertical="center"/>
      <protection/>
    </xf>
    <xf numFmtId="0" fontId="10" fillId="4" borderId="29" xfId="66" applyFont="1" applyFill="1" applyBorder="1" applyAlignment="1">
      <alignment horizontal="center" vertical="center"/>
      <protection/>
    </xf>
    <xf numFmtId="0" fontId="10" fillId="4" borderId="20" xfId="66" applyFont="1" applyFill="1" applyBorder="1" applyAlignment="1">
      <alignment horizontal="center" vertical="center"/>
      <protection/>
    </xf>
    <xf numFmtId="0" fontId="10" fillId="4" borderId="15" xfId="66" applyFont="1" applyFill="1" applyBorder="1" applyAlignment="1">
      <alignment horizontal="center" vertical="center"/>
      <protection/>
    </xf>
    <xf numFmtId="0" fontId="10" fillId="0" borderId="0" xfId="65" applyFont="1" applyBorder="1" applyAlignment="1">
      <alignment horizontal="right"/>
      <protection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9" xfId="66" applyFont="1" applyFill="1" applyBorder="1" applyAlignment="1" quotePrefix="1">
      <alignment horizontal="center" vertical="center"/>
      <protection/>
    </xf>
    <xf numFmtId="0" fontId="10" fillId="4" borderId="20" xfId="66" applyFont="1" applyFill="1" applyBorder="1" applyAlignment="1" quotePrefix="1">
      <alignment horizontal="center" vertical="center"/>
      <protection/>
    </xf>
    <xf numFmtId="0" fontId="10" fillId="4" borderId="15" xfId="66" applyFont="1" applyFill="1" applyBorder="1" applyAlignment="1" quotePrefix="1">
      <alignment horizontal="center" vertical="center"/>
      <protection/>
    </xf>
    <xf numFmtId="38" fontId="10" fillId="37" borderId="70" xfId="49" applyFont="1" applyFill="1" applyBorder="1" applyAlignment="1">
      <alignment horizontal="center" vertical="center"/>
    </xf>
    <xf numFmtId="0" fontId="10" fillId="4" borderId="44" xfId="65" applyFont="1" applyFill="1" applyBorder="1" applyAlignment="1">
      <alignment horizontal="center" vertical="center"/>
      <protection/>
    </xf>
    <xf numFmtId="0" fontId="10" fillId="4" borderId="13" xfId="65" applyFont="1" applyFill="1" applyBorder="1" applyAlignment="1">
      <alignment horizontal="center" vertical="center"/>
      <protection/>
    </xf>
    <xf numFmtId="0" fontId="10" fillId="37" borderId="10" xfId="65" applyFont="1" applyFill="1" applyBorder="1" applyAlignment="1">
      <alignment horizontal="center" vertical="center"/>
      <protection/>
    </xf>
    <xf numFmtId="0" fontId="27" fillId="4" borderId="43" xfId="65" applyFont="1" applyFill="1" applyBorder="1" applyAlignment="1">
      <alignment horizontal="center" vertical="center" wrapText="1"/>
      <protection/>
    </xf>
    <xf numFmtId="0" fontId="27" fillId="4" borderId="44" xfId="65" applyFont="1" applyFill="1" applyBorder="1" applyAlignment="1">
      <alignment horizontal="center" vertical="center" wrapText="1"/>
      <protection/>
    </xf>
    <xf numFmtId="0" fontId="27" fillId="4" borderId="18" xfId="65" applyFont="1" applyFill="1" applyBorder="1" applyAlignment="1">
      <alignment horizontal="center" vertical="center" wrapText="1"/>
      <protection/>
    </xf>
    <xf numFmtId="0" fontId="10" fillId="0" borderId="0" xfId="66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0" fillId="37" borderId="70" xfId="65" applyNumberFormat="1" applyFont="1" applyFill="1" applyBorder="1" applyAlignment="1" quotePrefix="1">
      <alignment horizontal="center" vertical="center"/>
      <protection/>
    </xf>
    <xf numFmtId="0" fontId="10" fillId="4" borderId="29" xfId="65" applyFont="1" applyFill="1" applyBorder="1" applyAlignment="1">
      <alignment horizontal="center" vertical="center"/>
      <protection/>
    </xf>
    <xf numFmtId="0" fontId="10" fillId="4" borderId="20" xfId="65" applyFont="1" applyFill="1" applyBorder="1" applyAlignment="1">
      <alignment horizontal="center" vertical="center"/>
      <protection/>
    </xf>
    <xf numFmtId="0" fontId="10" fillId="4" borderId="15" xfId="65" applyFont="1" applyFill="1" applyBorder="1" applyAlignment="1">
      <alignment horizontal="center" vertical="center"/>
      <protection/>
    </xf>
    <xf numFmtId="0" fontId="11" fillId="36" borderId="66" xfId="63" applyFont="1" applyFill="1" applyBorder="1" applyAlignment="1">
      <alignment horizontal="center" vertical="center"/>
      <protection/>
    </xf>
    <xf numFmtId="0" fontId="11" fillId="36" borderId="69" xfId="63" applyFont="1" applyFill="1" applyBorder="1" applyAlignment="1" quotePrefix="1">
      <alignment horizontal="center" vertical="center"/>
      <protection/>
    </xf>
    <xf numFmtId="0" fontId="11" fillId="36" borderId="71" xfId="63" applyFont="1" applyFill="1" applyBorder="1" applyAlignment="1">
      <alignment horizontal="center" vertical="center"/>
      <protection/>
    </xf>
    <xf numFmtId="0" fontId="10" fillId="4" borderId="72" xfId="63" applyFont="1" applyFill="1" applyBorder="1" applyAlignment="1">
      <alignment horizontal="center" vertical="center"/>
      <protection/>
    </xf>
    <xf numFmtId="0" fontId="10" fillId="4" borderId="73" xfId="63" applyFont="1" applyFill="1" applyBorder="1" applyAlignment="1">
      <alignment horizontal="center" vertical="center"/>
      <protection/>
    </xf>
    <xf numFmtId="0" fontId="11" fillId="36" borderId="69" xfId="63" applyFont="1" applyFill="1" applyBorder="1" applyAlignment="1">
      <alignment horizontal="center" vertical="center"/>
      <protection/>
    </xf>
    <xf numFmtId="0" fontId="11" fillId="36" borderId="40" xfId="63" applyFont="1" applyFill="1" applyBorder="1" applyAlignment="1">
      <alignment horizontal="center" vertical="center" shrinkToFit="1"/>
      <protection/>
    </xf>
    <xf numFmtId="0" fontId="11" fillId="36" borderId="68" xfId="63" applyFont="1" applyFill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center"/>
      <protection/>
    </xf>
    <xf numFmtId="0" fontId="11" fillId="36" borderId="74" xfId="63" applyFont="1" applyFill="1" applyBorder="1" applyAlignment="1">
      <alignment horizontal="center" vertical="center" shrinkToFit="1"/>
      <protection/>
    </xf>
    <xf numFmtId="0" fontId="11" fillId="36" borderId="75" xfId="63" applyFont="1" applyFill="1" applyBorder="1" applyAlignment="1" quotePrefix="1">
      <alignment horizontal="center" vertical="center" shrinkToFit="1"/>
      <protection/>
    </xf>
    <xf numFmtId="0" fontId="4" fillId="35" borderId="29" xfId="62" applyFont="1" applyFill="1" applyBorder="1" applyAlignment="1">
      <alignment horizontal="center" vertical="center"/>
      <protection/>
    </xf>
    <xf numFmtId="0" fontId="4" fillId="35" borderId="15" xfId="62" applyFont="1" applyFill="1" applyBorder="1" applyAlignment="1">
      <alignment horizontal="center" vertical="center"/>
      <protection/>
    </xf>
    <xf numFmtId="0" fontId="4" fillId="35" borderId="29" xfId="63" applyFont="1" applyFill="1" applyBorder="1" applyAlignment="1">
      <alignment horizontal="center" vertical="center"/>
      <protection/>
    </xf>
    <xf numFmtId="0" fontId="4" fillId="35" borderId="15" xfId="63" applyFont="1" applyFill="1" applyBorder="1" applyAlignment="1">
      <alignment horizontal="center" vertical="center"/>
      <protection/>
    </xf>
    <xf numFmtId="0" fontId="2" fillId="4" borderId="29" xfId="62" applyFont="1" applyFill="1" applyBorder="1" applyAlignment="1">
      <alignment horizontal="center"/>
      <protection/>
    </xf>
    <xf numFmtId="0" fontId="2" fillId="4" borderId="20" xfId="62" applyFont="1" applyFill="1" applyBorder="1" applyAlignment="1">
      <alignment horizontal="center"/>
      <protection/>
    </xf>
    <xf numFmtId="0" fontId="2" fillId="4" borderId="15" xfId="62" applyFont="1" applyFill="1" applyBorder="1" applyAlignment="1">
      <alignment horizontal="center"/>
      <protection/>
    </xf>
    <xf numFmtId="0" fontId="2" fillId="4" borderId="14" xfId="62" applyFont="1" applyFill="1" applyBorder="1" applyAlignment="1">
      <alignment horizontal="center" vertical="center"/>
      <protection/>
    </xf>
    <xf numFmtId="0" fontId="2" fillId="4" borderId="21" xfId="62" applyFont="1" applyFill="1" applyBorder="1" applyAlignment="1">
      <alignment horizontal="center" vertical="center"/>
      <protection/>
    </xf>
    <xf numFmtId="0" fontId="2" fillId="4" borderId="10" xfId="62" applyFont="1" applyFill="1" applyBorder="1" applyAlignment="1">
      <alignment horizontal="center" vertical="center"/>
      <protection/>
    </xf>
    <xf numFmtId="0" fontId="2" fillId="4" borderId="19" xfId="62" applyFont="1" applyFill="1" applyBorder="1" applyAlignment="1">
      <alignment horizontal="center" vertical="center"/>
      <protection/>
    </xf>
    <xf numFmtId="0" fontId="4" fillId="35" borderId="14" xfId="62" applyFont="1" applyFill="1" applyBorder="1" applyAlignment="1">
      <alignment horizontal="center" vertical="center"/>
      <protection/>
    </xf>
    <xf numFmtId="0" fontId="0" fillId="35" borderId="21" xfId="0" applyFill="1" applyBorder="1" applyAlignment="1">
      <alignment horizontal="center" vertical="center"/>
    </xf>
    <xf numFmtId="0" fontId="4" fillId="35" borderId="10" xfId="62" applyFont="1" applyFill="1" applyBorder="1" applyAlignment="1">
      <alignment horizontal="center" vertical="center"/>
      <protection/>
    </xf>
    <xf numFmtId="0" fontId="18" fillId="35" borderId="19" xfId="0" applyFont="1" applyFill="1" applyBorder="1" applyAlignment="1">
      <alignment horizontal="center" vertical="center"/>
    </xf>
    <xf numFmtId="0" fontId="2" fillId="37" borderId="16" xfId="62" applyFill="1" applyBorder="1" applyAlignment="1">
      <alignment horizontal="center"/>
      <protection/>
    </xf>
    <xf numFmtId="0" fontId="4" fillId="35" borderId="29" xfId="62" applyFont="1" applyFill="1" applyBorder="1" applyAlignment="1" quotePrefix="1">
      <alignment horizontal="center" vertical="center"/>
      <protection/>
    </xf>
    <xf numFmtId="0" fontId="2" fillId="35" borderId="15" xfId="62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62" applyFont="1" applyFill="1" applyBorder="1" applyAlignment="1">
      <alignment horizontal="center" vertical="center"/>
      <protection/>
    </xf>
    <xf numFmtId="0" fontId="4" fillId="35" borderId="15" xfId="62" applyFont="1" applyFill="1" applyBorder="1" applyAlignment="1" quotePrefix="1">
      <alignment horizontal="center" vertical="center"/>
      <protection/>
    </xf>
    <xf numFmtId="0" fontId="10" fillId="4" borderId="43" xfId="64" applyFont="1" applyFill="1" applyBorder="1" applyAlignment="1">
      <alignment horizontal="center" vertical="center"/>
      <protection/>
    </xf>
    <xf numFmtId="0" fontId="10" fillId="4" borderId="18" xfId="64" applyFont="1" applyFill="1" applyBorder="1" applyAlignment="1">
      <alignment horizontal="center" vertical="center"/>
      <protection/>
    </xf>
    <xf numFmtId="0" fontId="10" fillId="38" borderId="76" xfId="64" applyFont="1" applyFill="1" applyBorder="1" applyAlignment="1">
      <alignment horizontal="center" vertical="center"/>
      <protection/>
    </xf>
    <xf numFmtId="0" fontId="10" fillId="38" borderId="77" xfId="0" applyFont="1" applyFill="1" applyBorder="1" applyAlignment="1">
      <alignment horizontal="center" vertical="center"/>
    </xf>
    <xf numFmtId="0" fontId="10" fillId="38" borderId="13" xfId="64" applyFont="1" applyFill="1" applyBorder="1" applyAlignment="1">
      <alignment horizontal="center" vertical="center"/>
      <protection/>
    </xf>
    <xf numFmtId="0" fontId="10" fillId="38" borderId="10" xfId="64" applyFont="1" applyFill="1" applyBorder="1" applyAlignment="1">
      <alignment horizontal="center" vertical="center"/>
      <protection/>
    </xf>
    <xf numFmtId="0" fontId="10" fillId="38" borderId="14" xfId="64" applyFont="1" applyFill="1" applyBorder="1" applyAlignment="1">
      <alignment horizontal="center" vertical="center"/>
      <protection/>
    </xf>
    <xf numFmtId="0" fontId="10" fillId="38" borderId="10" xfId="0" applyFont="1" applyFill="1" applyBorder="1" applyAlignment="1">
      <alignment horizontal="center" vertical="center"/>
    </xf>
    <xf numFmtId="0" fontId="10" fillId="0" borderId="11" xfId="64" applyFont="1" applyBorder="1" applyAlignment="1">
      <alignment horizontal="right"/>
      <protection/>
    </xf>
    <xf numFmtId="0" fontId="10" fillId="0" borderId="0" xfId="64" applyFont="1" applyBorder="1" applyAlignment="1">
      <alignment horizontal="right"/>
      <protection/>
    </xf>
    <xf numFmtId="0" fontId="10" fillId="4" borderId="14" xfId="64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4" borderId="10" xfId="64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38" borderId="77" xfId="64" applyFont="1" applyFill="1" applyBorder="1" applyAlignment="1">
      <alignment horizontal="center" vertical="center"/>
      <protection/>
    </xf>
    <xf numFmtId="0" fontId="10" fillId="38" borderId="78" xfId="64" applyFont="1" applyFill="1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center" vertical="center"/>
      <protection/>
    </xf>
    <xf numFmtId="0" fontId="10" fillId="4" borderId="21" xfId="64" applyFont="1" applyFill="1" applyBorder="1" applyAlignment="1">
      <alignment horizontal="center" vertical="center"/>
      <protection/>
    </xf>
    <xf numFmtId="0" fontId="10" fillId="4" borderId="19" xfId="64" applyFont="1" applyFill="1" applyBorder="1" applyAlignment="1">
      <alignment horizontal="center" vertical="center"/>
      <protection/>
    </xf>
    <xf numFmtId="0" fontId="10" fillId="0" borderId="0" xfId="64" applyFont="1" applyBorder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4" borderId="16" xfId="64" applyFont="1" applyFill="1" applyBorder="1" applyAlignment="1">
      <alignment horizontal="center"/>
      <protection/>
    </xf>
    <xf numFmtId="0" fontId="10" fillId="4" borderId="16" xfId="64" applyFont="1" applyFill="1" applyBorder="1" applyAlignment="1" quotePrefix="1">
      <alignment horizontal="center"/>
      <protection/>
    </xf>
    <xf numFmtId="0" fontId="10" fillId="4" borderId="29" xfId="64" applyFont="1" applyFill="1" applyBorder="1" applyAlignment="1">
      <alignment horizontal="center"/>
      <protection/>
    </xf>
    <xf numFmtId="0" fontId="10" fillId="4" borderId="15" xfId="64" applyFont="1" applyFill="1" applyBorder="1" applyAlignment="1">
      <alignment horizontal="center"/>
      <protection/>
    </xf>
    <xf numFmtId="0" fontId="10" fillId="4" borderId="15" xfId="64" applyFont="1" applyFill="1" applyBorder="1" applyAlignment="1" quotePrefix="1">
      <alignment horizontal="center"/>
      <protection/>
    </xf>
    <xf numFmtId="203" fontId="10" fillId="0" borderId="25" xfId="64" applyNumberFormat="1" applyFont="1" applyBorder="1" applyAlignment="1">
      <alignment horizontal="center"/>
      <protection/>
    </xf>
    <xf numFmtId="203" fontId="10" fillId="0" borderId="27" xfId="64" applyNumberFormat="1" applyFont="1" applyBorder="1" applyAlignment="1">
      <alignment horizontal="center"/>
      <protection/>
    </xf>
    <xf numFmtId="0" fontId="10" fillId="4" borderId="13" xfId="64" applyFont="1" applyFill="1" applyBorder="1" applyAlignment="1">
      <alignment horizontal="center" vertical="center"/>
      <protection/>
    </xf>
    <xf numFmtId="0" fontId="10" fillId="4" borderId="17" xfId="64" applyFont="1" applyFill="1" applyBorder="1" applyAlignment="1">
      <alignment horizontal="center" vertical="center"/>
      <protection/>
    </xf>
    <xf numFmtId="194" fontId="10" fillId="0" borderId="29" xfId="64" applyNumberFormat="1" applyFont="1" applyBorder="1" applyAlignment="1">
      <alignment horizontal="center" vertical="center"/>
      <protection/>
    </xf>
    <xf numFmtId="194" fontId="10" fillId="0" borderId="15" xfId="64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right"/>
    </xf>
    <xf numFmtId="0" fontId="10" fillId="4" borderId="20" xfId="64" applyFont="1" applyFill="1" applyBorder="1" applyAlignment="1">
      <alignment horizontal="center"/>
      <protection/>
    </xf>
    <xf numFmtId="0" fontId="10" fillId="0" borderId="12" xfId="64" applyFont="1" applyBorder="1" applyAlignment="1" quotePrefix="1">
      <alignment horizontal="right"/>
      <protection/>
    </xf>
    <xf numFmtId="0" fontId="10" fillId="0" borderId="12" xfId="0" applyFont="1" applyBorder="1" applyAlignment="1">
      <alignment horizontal="right"/>
    </xf>
    <xf numFmtId="0" fontId="10" fillId="0" borderId="53" xfId="64" applyFont="1" applyBorder="1" applyAlignment="1">
      <alignment horizontal="center"/>
      <protection/>
    </xf>
    <xf numFmtId="0" fontId="10" fillId="0" borderId="55" xfId="64" applyFont="1" applyBorder="1" applyAlignment="1">
      <alignment horizontal="center"/>
      <protection/>
    </xf>
    <xf numFmtId="0" fontId="10" fillId="4" borderId="10" xfId="64" applyFont="1" applyFill="1" applyBorder="1" applyAlignment="1">
      <alignment horizontal="center"/>
      <protection/>
    </xf>
    <xf numFmtId="0" fontId="10" fillId="4" borderId="11" xfId="64" applyFont="1" applyFill="1" applyBorder="1" applyAlignment="1">
      <alignment horizontal="center"/>
      <protection/>
    </xf>
    <xf numFmtId="0" fontId="10" fillId="4" borderId="43" xfId="64" applyFont="1" applyFill="1" applyBorder="1" applyAlignment="1">
      <alignment horizontal="center" vertical="center" wrapText="1"/>
      <protection/>
    </xf>
    <xf numFmtId="0" fontId="10" fillId="0" borderId="4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64" applyFont="1" applyBorder="1" applyAlignment="1">
      <alignment horizontal="right"/>
      <protection/>
    </xf>
    <xf numFmtId="0" fontId="13" fillId="4" borderId="43" xfId="64" applyFont="1" applyFill="1" applyBorder="1" applyAlignment="1">
      <alignment horizontal="center" vertical="center" wrapText="1"/>
      <protection/>
    </xf>
    <xf numFmtId="0" fontId="13" fillId="4" borderId="18" xfId="64" applyFont="1" applyFill="1" applyBorder="1" applyAlignment="1">
      <alignment horizontal="center" vertical="center" wrapText="1"/>
      <protection/>
    </xf>
    <xf numFmtId="0" fontId="10" fillId="4" borderId="14" xfId="64" applyFont="1" applyFill="1" applyBorder="1" applyAlignment="1">
      <alignment horizontal="center" vertical="top" wrapText="1"/>
      <protection/>
    </xf>
    <xf numFmtId="0" fontId="10" fillId="4" borderId="21" xfId="64" applyFont="1" applyFill="1" applyBorder="1" applyAlignment="1">
      <alignment horizontal="center" vertical="top" wrapText="1"/>
      <protection/>
    </xf>
    <xf numFmtId="0" fontId="10" fillId="4" borderId="10" xfId="64" applyFont="1" applyFill="1" applyBorder="1" applyAlignment="1">
      <alignment horizontal="center" vertical="top" wrapText="1"/>
      <protection/>
    </xf>
    <xf numFmtId="0" fontId="10" fillId="4" borderId="19" xfId="64" applyFont="1" applyFill="1" applyBorder="1" applyAlignment="1">
      <alignment horizontal="center" vertical="top" wrapText="1"/>
      <protection/>
    </xf>
    <xf numFmtId="0" fontId="10" fillId="35" borderId="42" xfId="64" applyFont="1" applyFill="1" applyBorder="1" applyAlignment="1">
      <alignment horizontal="center" vertical="center"/>
      <protection/>
    </xf>
    <xf numFmtId="0" fontId="10" fillId="35" borderId="45" xfId="64" applyFont="1" applyFill="1" applyBorder="1" applyAlignment="1">
      <alignment horizontal="center" vertical="center"/>
      <protection/>
    </xf>
    <xf numFmtId="0" fontId="10" fillId="35" borderId="79" xfId="64" applyFont="1" applyFill="1" applyBorder="1" applyAlignment="1">
      <alignment horizontal="center" vertical="center"/>
      <protection/>
    </xf>
    <xf numFmtId="0" fontId="10" fillId="4" borderId="43" xfId="64" applyFont="1" applyFill="1" applyBorder="1" applyAlignment="1">
      <alignment horizontal="center" vertical="top" wrapText="1"/>
      <protection/>
    </xf>
    <xf numFmtId="0" fontId="10" fillId="4" borderId="18" xfId="64" applyFont="1" applyFill="1" applyBorder="1" applyAlignment="1">
      <alignment horizontal="center" vertical="top" wrapText="1"/>
      <protection/>
    </xf>
    <xf numFmtId="3" fontId="10" fillId="0" borderId="50" xfId="64" applyNumberFormat="1" applyFont="1" applyBorder="1" applyAlignment="1">
      <alignment horizontal="center"/>
      <protection/>
    </xf>
    <xf numFmtId="3" fontId="10" fillId="0" borderId="31" xfId="64" applyNumberFormat="1" applyFont="1" applyBorder="1" applyAlignment="1">
      <alignment horizontal="center"/>
      <protection/>
    </xf>
    <xf numFmtId="194" fontId="10" fillId="0" borderId="50" xfId="64" applyNumberFormat="1" applyFont="1" applyBorder="1" applyAlignment="1">
      <alignment horizontal="center"/>
      <protection/>
    </xf>
    <xf numFmtId="194" fontId="10" fillId="0" borderId="31" xfId="64" applyNumberFormat="1" applyFont="1" applyBorder="1" applyAlignment="1">
      <alignment horizontal="center"/>
      <protection/>
    </xf>
    <xf numFmtId="0" fontId="10" fillId="4" borderId="12" xfId="64" applyFont="1" applyFill="1" applyBorder="1" applyAlignment="1">
      <alignment horizontal="center" vertical="center"/>
      <protection/>
    </xf>
    <xf numFmtId="0" fontId="10" fillId="4" borderId="0" xfId="64" applyFont="1" applyFill="1" applyBorder="1" applyAlignment="1">
      <alignment horizontal="center" vertical="center"/>
      <protection/>
    </xf>
    <xf numFmtId="0" fontId="10" fillId="4" borderId="44" xfId="64" applyFont="1" applyFill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10" fillId="35" borderId="13" xfId="64" applyFont="1" applyFill="1" applyBorder="1" applyAlignment="1">
      <alignment horizontal="left" vertical="center"/>
      <protection/>
    </xf>
    <xf numFmtId="0" fontId="10" fillId="35" borderId="17" xfId="64" applyFont="1" applyFill="1" applyBorder="1" applyAlignment="1">
      <alignment horizontal="left" vertical="center"/>
      <protection/>
    </xf>
    <xf numFmtId="0" fontId="10" fillId="35" borderId="17" xfId="64" applyFont="1" applyFill="1" applyBorder="1" applyAlignment="1">
      <alignment horizontal="center" vertical="center"/>
      <protection/>
    </xf>
    <xf numFmtId="0" fontId="10" fillId="35" borderId="13" xfId="64" applyFont="1" applyFill="1" applyBorder="1" applyAlignment="1">
      <alignment horizontal="left" vertical="center" wrapText="1"/>
      <protection/>
    </xf>
    <xf numFmtId="0" fontId="10" fillId="35" borderId="17" xfId="64" applyFont="1" applyFill="1" applyBorder="1" applyAlignment="1">
      <alignment horizontal="left" vertical="center" wrapText="1"/>
      <protection/>
    </xf>
    <xf numFmtId="0" fontId="10" fillId="35" borderId="19" xfId="64" applyFont="1" applyFill="1" applyBorder="1" applyAlignment="1">
      <alignment horizontal="center" vertical="center"/>
      <protection/>
    </xf>
    <xf numFmtId="0" fontId="13" fillId="35" borderId="13" xfId="64" applyFont="1" applyFill="1" applyBorder="1" applyAlignment="1">
      <alignment horizontal="center" vertical="center" wrapText="1"/>
      <protection/>
    </xf>
    <xf numFmtId="0" fontId="13" fillId="35" borderId="17" xfId="64" applyFont="1" applyFill="1" applyBorder="1" applyAlignment="1">
      <alignment horizontal="center" vertical="center" wrapText="1"/>
      <protection/>
    </xf>
    <xf numFmtId="0" fontId="27" fillId="35" borderId="13" xfId="64" applyFont="1" applyFill="1" applyBorder="1" applyAlignment="1">
      <alignment horizontal="center" vertical="center"/>
      <protection/>
    </xf>
    <xf numFmtId="0" fontId="27" fillId="35" borderId="17" xfId="64" applyFont="1" applyFill="1" applyBorder="1" applyAlignment="1">
      <alignment horizontal="center" vertical="center"/>
      <protection/>
    </xf>
    <xf numFmtId="0" fontId="5" fillId="35" borderId="13" xfId="64" applyFont="1" applyFill="1" applyBorder="1" applyAlignment="1">
      <alignment horizontal="center" vertical="center"/>
      <protection/>
    </xf>
    <xf numFmtId="0" fontId="5" fillId="35" borderId="17" xfId="64" applyFont="1" applyFill="1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left" vertical="center"/>
      <protection/>
    </xf>
    <xf numFmtId="0" fontId="13" fillId="35" borderId="35" xfId="64" applyFont="1" applyFill="1" applyBorder="1" applyAlignment="1">
      <alignment horizontal="center" vertical="center"/>
      <protection/>
    </xf>
    <xf numFmtId="0" fontId="13" fillId="35" borderId="35" xfId="64" applyFont="1" applyFill="1" applyBorder="1" applyAlignment="1" quotePrefix="1">
      <alignment horizontal="center" vertical="center"/>
      <protection/>
    </xf>
    <xf numFmtId="0" fontId="10" fillId="34" borderId="14" xfId="64" applyFont="1" applyFill="1" applyBorder="1" applyAlignment="1">
      <alignment horizontal="center" vertical="center"/>
      <protection/>
    </xf>
    <xf numFmtId="0" fontId="10" fillId="34" borderId="21" xfId="64" applyFont="1" applyFill="1" applyBorder="1" applyAlignment="1">
      <alignment horizontal="center" vertical="center"/>
      <protection/>
    </xf>
    <xf numFmtId="0" fontId="10" fillId="34" borderId="10" xfId="64" applyFont="1" applyFill="1" applyBorder="1" applyAlignment="1">
      <alignment horizontal="center" vertical="center"/>
      <protection/>
    </xf>
    <xf numFmtId="0" fontId="10" fillId="34" borderId="19" xfId="64" applyFont="1" applyFill="1" applyBorder="1" applyAlignment="1">
      <alignment horizontal="center" vertical="center"/>
      <protection/>
    </xf>
    <xf numFmtId="0" fontId="13" fillId="35" borderId="35" xfId="64" applyFont="1" applyFill="1" applyBorder="1" applyAlignment="1">
      <alignment horizontal="center" vertical="center" wrapText="1"/>
      <protection/>
    </xf>
    <xf numFmtId="0" fontId="13" fillId="35" borderId="35" xfId="64" applyFont="1" applyFill="1" applyBorder="1" applyAlignment="1" quotePrefix="1">
      <alignment horizontal="center" vertical="center" wrapText="1"/>
      <protection/>
    </xf>
    <xf numFmtId="0" fontId="13" fillId="35" borderId="13" xfId="64" applyFont="1" applyFill="1" applyBorder="1" applyAlignment="1">
      <alignment horizontal="center" vertical="center"/>
      <protection/>
    </xf>
    <xf numFmtId="0" fontId="13" fillId="35" borderId="17" xfId="64" applyFont="1" applyFill="1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vertical="center"/>
    </xf>
    <xf numFmtId="0" fontId="2" fillId="0" borderId="35" xfId="64" applyBorder="1" applyAlignment="1">
      <alignment horizontal="center" vertical="center"/>
      <protection/>
    </xf>
    <xf numFmtId="0" fontId="10" fillId="35" borderId="35" xfId="64" applyFont="1" applyFill="1" applyBorder="1" applyAlignment="1">
      <alignment horizontal="left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34" borderId="29" xfId="64" applyFont="1" applyFill="1" applyBorder="1" applyAlignment="1">
      <alignment horizontal="center"/>
      <protection/>
    </xf>
    <xf numFmtId="0" fontId="10" fillId="34" borderId="20" xfId="64" applyFont="1" applyFill="1" applyBorder="1" applyAlignment="1" quotePrefix="1">
      <alignment horizontal="center"/>
      <protection/>
    </xf>
    <xf numFmtId="0" fontId="10" fillId="34" borderId="15" xfId="64" applyFont="1" applyFill="1" applyBorder="1" applyAlignment="1" quotePrefix="1">
      <alignment horizontal="center"/>
      <protection/>
    </xf>
    <xf numFmtId="0" fontId="10" fillId="34" borderId="20" xfId="64" applyFont="1" applyFill="1" applyBorder="1" applyAlignment="1">
      <alignment horizontal="center"/>
      <protection/>
    </xf>
    <xf numFmtId="0" fontId="10" fillId="34" borderId="15" xfId="64" applyFont="1" applyFill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5" borderId="0" xfId="64" applyFont="1" applyFill="1" applyBorder="1" applyAlignment="1">
      <alignment horizontal="center" vertical="center"/>
      <protection/>
    </xf>
    <xf numFmtId="0" fontId="10" fillId="35" borderId="11" xfId="64" applyFont="1" applyFill="1" applyBorder="1" applyAlignment="1">
      <alignment horizontal="center" vertical="center"/>
      <protection/>
    </xf>
    <xf numFmtId="0" fontId="10" fillId="34" borderId="12" xfId="64" applyFont="1" applyFill="1" applyBorder="1" applyAlignment="1">
      <alignment horizontal="center" vertical="center"/>
      <protection/>
    </xf>
    <xf numFmtId="0" fontId="10" fillId="34" borderId="11" xfId="64" applyFont="1" applyFill="1" applyBorder="1" applyAlignment="1">
      <alignment horizontal="center" vertical="center"/>
      <protection/>
    </xf>
    <xf numFmtId="0" fontId="10" fillId="35" borderId="13" xfId="64" applyFont="1" applyFill="1" applyBorder="1" applyAlignment="1">
      <alignment vertical="center"/>
      <protection/>
    </xf>
    <xf numFmtId="0" fontId="0" fillId="35" borderId="0" xfId="0" applyFill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0" fillId="35" borderId="76" xfId="64" applyFont="1" applyFill="1" applyBorder="1" applyAlignment="1">
      <alignment horizontal="left" vertical="center"/>
      <protection/>
    </xf>
    <xf numFmtId="0" fontId="10" fillId="35" borderId="0" xfId="64" applyFont="1" applyFill="1" applyBorder="1" applyAlignment="1">
      <alignment vertical="center"/>
      <protection/>
    </xf>
    <xf numFmtId="0" fontId="2" fillId="0" borderId="12" xfId="64" applyFont="1" applyBorder="1" applyAlignment="1">
      <alignment horizontal="right"/>
      <protection/>
    </xf>
    <xf numFmtId="0" fontId="2" fillId="0" borderId="12" xfId="64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10" fillId="0" borderId="13" xfId="64" applyFont="1" applyFill="1" applyBorder="1" applyAlignment="1">
      <alignment horizontal="center"/>
      <protection/>
    </xf>
    <xf numFmtId="0" fontId="10" fillId="0" borderId="0" xfId="64" applyFont="1" applyFill="1" applyBorder="1" applyAlignment="1" quotePrefix="1">
      <alignment horizontal="center"/>
      <protection/>
    </xf>
    <xf numFmtId="0" fontId="0" fillId="38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8" borderId="77" xfId="0" applyFill="1" applyBorder="1" applyAlignment="1">
      <alignment horizontal="center" vertical="center"/>
    </xf>
    <xf numFmtId="0" fontId="2" fillId="4" borderId="14" xfId="64" applyFill="1" applyBorder="1" applyAlignment="1">
      <alignment horizontal="center" vertical="center"/>
      <protection/>
    </xf>
    <xf numFmtId="0" fontId="2" fillId="4" borderId="10" xfId="64" applyFill="1" applyBorder="1" applyAlignment="1">
      <alignment horizontal="center" vertical="center"/>
      <protection/>
    </xf>
    <xf numFmtId="0" fontId="2" fillId="0" borderId="11" xfId="64" applyBorder="1" applyAlignment="1">
      <alignment horizontal="right"/>
      <protection/>
    </xf>
    <xf numFmtId="0" fontId="2" fillId="4" borderId="43" xfId="64" applyFill="1" applyBorder="1" applyAlignment="1">
      <alignment horizontal="center" vertical="center"/>
      <protection/>
    </xf>
    <xf numFmtId="0" fontId="2" fillId="4" borderId="18" xfId="64" applyFill="1" applyBorder="1" applyAlignment="1">
      <alignment horizontal="center" vertical="center"/>
      <protection/>
    </xf>
    <xf numFmtId="0" fontId="2" fillId="4" borderId="43" xfId="64" applyFont="1" applyFill="1" applyBorder="1" applyAlignment="1">
      <alignment horizontal="center" vertical="center"/>
      <protection/>
    </xf>
    <xf numFmtId="0" fontId="11" fillId="36" borderId="40" xfId="63" applyFont="1" applyFill="1" applyBorder="1" applyAlignment="1">
      <alignment horizontal="center" vertical="center"/>
      <protection/>
    </xf>
    <xf numFmtId="0" fontId="11" fillId="36" borderId="41" xfId="63" applyFont="1" applyFill="1" applyBorder="1" applyAlignment="1">
      <alignment horizontal="center" vertical="center"/>
      <protection/>
    </xf>
    <xf numFmtId="38" fontId="11" fillId="0" borderId="34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34" xfId="51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住民基本台帳人口の推移" xfId="65"/>
    <cellStyle name="標準_人口動態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ピラミッド!$X$2</c:f>
              <c:strCache>
                <c:ptCount val="1"/>
                <c:pt idx="0">
                  <c:v>男（３２，３１６）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ピラミッド!$X$7:$X$28</c:f>
              <c:numCache/>
            </c:numRef>
          </c:val>
        </c:ser>
        <c:axId val="40841679"/>
        <c:axId val="32030792"/>
      </c:barChart>
      <c:catAx>
        <c:axId val="40841679"/>
        <c:scaling>
          <c:orientation val="minMax"/>
        </c:scaling>
        <c:axPos val="r"/>
        <c:delete val="1"/>
        <c:majorTickMark val="out"/>
        <c:minorTickMark val="none"/>
        <c:tickLblPos val="nextTo"/>
        <c:crossAx val="32030792"/>
        <c:crosses val="autoZero"/>
        <c:auto val="1"/>
        <c:lblOffset val="100"/>
        <c:tickLblSkip val="1"/>
        <c:noMultiLvlLbl val="0"/>
      </c:catAx>
      <c:valAx>
        <c:axId val="32030792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416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4275"/>
          <c:w val="0.24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42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75"/>
          <c:w val="0.998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平成26年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932013"/>
        <c:axId val="8388118"/>
      </c:bar3DChart>
      <c:catAx>
        <c:axId val="93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388118"/>
        <c:crosses val="autoZero"/>
        <c:auto val="1"/>
        <c:lblOffset val="100"/>
        <c:tickLblSkip val="1"/>
        <c:noMultiLvlLbl val="0"/>
      </c:catAx>
      <c:valAx>
        <c:axId val="8388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902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32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275"/>
          <c:w val="0.13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ピラミッド!$Z$2</c:f>
              <c:strCache>
                <c:ptCount val="1"/>
                <c:pt idx="0">
                  <c:v>女（３４，０７２）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ピラミッド!$Z$7:$Z$28</c:f>
              <c:numCache/>
            </c:numRef>
          </c:val>
        </c:ser>
        <c:axId val="19841673"/>
        <c:axId val="44357330"/>
      </c:barChart>
      <c:catAx>
        <c:axId val="19841673"/>
        <c:scaling>
          <c:orientation val="minMax"/>
        </c:scaling>
        <c:axPos val="l"/>
        <c:delete val="1"/>
        <c:majorTickMark val="out"/>
        <c:minorTickMark val="none"/>
        <c:tickLblPos val="nextTo"/>
        <c:crossAx val="44357330"/>
        <c:crosses val="autoZero"/>
        <c:auto val="1"/>
        <c:lblOffset val="100"/>
        <c:tickLblSkip val="1"/>
        <c:noMultiLvlLbl val="0"/>
      </c:catAx>
      <c:valAx>
        <c:axId val="443573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4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1455"/>
          <c:w val="0.250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国勢調査（藤岡市）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075"/>
          <c:w val="0.7857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'Ⅱ-6'!$K$16:$K$18</c:f>
              <c:numCache/>
            </c:numRef>
          </c:val>
        </c:ser>
        <c:ser>
          <c:idx val="0"/>
          <c:order val="1"/>
          <c:tx>
            <c:strRef>
              <c:f>'Ⅱ-6'!$L$15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'Ⅱ-6'!$L$16:$L$18</c:f>
              <c:numCache/>
            </c:numRef>
          </c:val>
        </c:ser>
        <c:axId val="63671651"/>
        <c:axId val="36173948"/>
      </c:barChart>
      <c:lineChart>
        <c:grouping val="standard"/>
        <c:varyColors val="0"/>
        <c:ser>
          <c:idx val="2"/>
          <c:order val="2"/>
          <c:tx>
            <c:strRef>
              <c:f>'Ⅱ-6'!$M$15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'Ⅱ-6'!$M$16:$M$18</c:f>
              <c:numCache/>
            </c:numRef>
          </c:val>
          <c:smooth val="0"/>
        </c:ser>
        <c:ser>
          <c:idx val="3"/>
          <c:order val="3"/>
          <c:tx>
            <c:strRef>
              <c:f>'Ⅱ-6'!$N$15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'Ⅱ-6'!$N$16:$N$18</c:f>
              <c:numCache/>
            </c:numRef>
          </c:val>
          <c:smooth val="0"/>
        </c:ser>
        <c:axId val="57130077"/>
        <c:axId val="44408646"/>
      </c:lineChart>
      <c:catAx>
        <c:axId val="63671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948"/>
        <c:crosses val="autoZero"/>
        <c:auto val="0"/>
        <c:lblOffset val="100"/>
        <c:tickLblSkip val="1"/>
        <c:noMultiLvlLbl val="0"/>
      </c:catAx>
      <c:valAx>
        <c:axId val="36173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1651"/>
        <c:crossesAt val="1"/>
        <c:crossBetween val="between"/>
        <c:dispUnits/>
      </c:valAx>
      <c:catAx>
        <c:axId val="57130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4408646"/>
        <c:crosses val="autoZero"/>
        <c:auto val="0"/>
        <c:lblOffset val="100"/>
        <c:tickLblSkip val="1"/>
        <c:noMultiLvlLbl val="0"/>
      </c:catAx>
      <c:valAx>
        <c:axId val="44408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300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65"/>
          <c:w val="0.1402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75"/>
          <c:w val="0.7542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'Ⅱ-6'!$K$22:$K$24</c:f>
              <c:numCache/>
            </c:numRef>
          </c:val>
        </c:ser>
        <c:ser>
          <c:idx val="0"/>
          <c:order val="1"/>
          <c:tx>
            <c:strRef>
              <c:f>'Ⅱ-6'!$L$21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'Ⅱ-6'!$L$22:$L$24</c:f>
              <c:numCache/>
            </c:numRef>
          </c:val>
        </c:ser>
        <c:axId val="64133495"/>
        <c:axId val="40330544"/>
      </c:barChart>
      <c:lineChart>
        <c:grouping val="standard"/>
        <c:varyColors val="0"/>
        <c:ser>
          <c:idx val="2"/>
          <c:order val="2"/>
          <c:tx>
            <c:strRef>
              <c:f>'Ⅱ-6'!$M$21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'Ⅱ-6'!$M$22:$M$24</c:f>
              <c:numCache/>
            </c:numRef>
          </c:val>
          <c:smooth val="0"/>
        </c:ser>
        <c:ser>
          <c:idx val="3"/>
          <c:order val="3"/>
          <c:tx>
            <c:strRef>
              <c:f>'Ⅱ-6'!$N$21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'Ⅱ-6'!$N$22:$N$24</c:f>
              <c:numCache/>
            </c:numRef>
          </c:val>
          <c:smooth val="0"/>
        </c:ser>
        <c:axId val="27430577"/>
        <c:axId val="45548602"/>
      </c:lineChart>
      <c:catAx>
        <c:axId val="64133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544"/>
        <c:crosses val="autoZero"/>
        <c:auto val="0"/>
        <c:lblOffset val="100"/>
        <c:tickLblSkip val="1"/>
        <c:noMultiLvlLbl val="0"/>
      </c:catAx>
      <c:valAx>
        <c:axId val="40330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1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3495"/>
        <c:crossesAt val="1"/>
        <c:crossBetween val="between"/>
        <c:dispUnits/>
      </c:valAx>
      <c:catAx>
        <c:axId val="2743057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8602"/>
        <c:crosses val="autoZero"/>
        <c:auto val="0"/>
        <c:lblOffset val="100"/>
        <c:tickLblSkip val="1"/>
        <c:noMultiLvlLbl val="0"/>
      </c:catAx>
      <c:valAx>
        <c:axId val="45548602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305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284235"/>
        <c:axId val="65558116"/>
      </c:barChart>
      <c:catAx>
        <c:axId val="7284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58116"/>
        <c:crosses val="autoZero"/>
        <c:auto val="0"/>
        <c:lblOffset val="100"/>
        <c:tickLblSkip val="4"/>
        <c:noMultiLvlLbl val="0"/>
      </c:catAx>
      <c:valAx>
        <c:axId val="6555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84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53152133"/>
        <c:axId val="8607150"/>
      </c:barChart>
      <c:catAx>
        <c:axId val="53152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8607150"/>
        <c:crosses val="autoZero"/>
        <c:auto val="1"/>
        <c:lblOffset val="100"/>
        <c:tickLblSkip val="1"/>
        <c:noMultiLvlLbl val="0"/>
      </c:catAx>
      <c:valAx>
        <c:axId val="8607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1521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10355487"/>
        <c:axId val="26090520"/>
      </c:bar3DChart>
      <c:catAx>
        <c:axId val="10355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090520"/>
        <c:crosses val="autoZero"/>
        <c:auto val="0"/>
        <c:lblOffset val="100"/>
        <c:tickLblSkip val="3"/>
        <c:noMultiLvlLbl val="0"/>
      </c:catAx>
      <c:valAx>
        <c:axId val="26090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33488089"/>
        <c:axId val="32957346"/>
      </c:bar3DChart>
      <c:catAx>
        <c:axId val="33488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957346"/>
        <c:crosses val="autoZero"/>
        <c:auto val="0"/>
        <c:lblOffset val="100"/>
        <c:tickLblSkip val="3"/>
        <c:noMultiLvlLbl val="0"/>
      </c:catAx>
      <c:valAx>
        <c:axId val="3295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88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5"/>
          <c:w val="0.841"/>
          <c:h val="0.86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28180659"/>
        <c:axId val="52299340"/>
      </c:bar3DChart>
      <c:catAx>
        <c:axId val="28180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299340"/>
        <c:crosses val="autoZero"/>
        <c:auto val="1"/>
        <c:lblOffset val="100"/>
        <c:tickLblSkip val="1"/>
        <c:noMultiLvlLbl val="0"/>
      </c:catAx>
      <c:valAx>
        <c:axId val="522993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0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421"/>
          <c:w val="0.155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68</xdr:row>
      <xdr:rowOff>161925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4</xdr:row>
      <xdr:rowOff>0</xdr:rowOff>
    </xdr:from>
    <xdr:to>
      <xdr:col>19</xdr:col>
      <xdr:colOff>676275</xdr:colOff>
      <xdr:row>69</xdr:row>
      <xdr:rowOff>9525</xdr:rowOff>
    </xdr:to>
    <xdr:graphicFrame>
      <xdr:nvGraphicFramePr>
        <xdr:cNvPr id="2" name="Chart 1026"/>
        <xdr:cNvGraphicFramePr/>
      </xdr:nvGraphicFramePr>
      <xdr:xfrm>
        <a:off x="5676900" y="1000125"/>
        <a:ext cx="3848100" cy="1049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161925</xdr:rowOff>
    </xdr:from>
    <xdr:to>
      <xdr:col>7</xdr:col>
      <xdr:colOff>400050</xdr:colOff>
      <xdr:row>33</xdr:row>
      <xdr:rowOff>28575</xdr:rowOff>
    </xdr:to>
    <xdr:graphicFrame>
      <xdr:nvGraphicFramePr>
        <xdr:cNvPr id="1" name="Chart 5"/>
        <xdr:cNvGraphicFramePr/>
      </xdr:nvGraphicFramePr>
      <xdr:xfrm>
        <a:off x="304800" y="2781300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34</xdr:row>
      <xdr:rowOff>9525</xdr:rowOff>
    </xdr:from>
    <xdr:to>
      <xdr:col>7</xdr:col>
      <xdr:colOff>390525</xdr:colOff>
      <xdr:row>52</xdr:row>
      <xdr:rowOff>152400</xdr:rowOff>
    </xdr:to>
    <xdr:graphicFrame>
      <xdr:nvGraphicFramePr>
        <xdr:cNvPr id="2" name="Chart 6"/>
        <xdr:cNvGraphicFramePr/>
      </xdr:nvGraphicFramePr>
      <xdr:xfrm>
        <a:off x="304800" y="6238875"/>
        <a:ext cx="5715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041850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graphicFrame>
      <xdr:nvGraphicFramePr>
        <xdr:cNvPr id="2" name="Chart 5"/>
        <xdr:cNvGraphicFramePr/>
      </xdr:nvGraphicFramePr>
      <xdr:xfrm>
        <a:off x="142875" y="2004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7</xdr:col>
      <xdr:colOff>638175</xdr:colOff>
      <xdr:row>33</xdr:row>
      <xdr:rowOff>104775</xdr:rowOff>
    </xdr:to>
    <xdr:graphicFrame>
      <xdr:nvGraphicFramePr>
        <xdr:cNvPr id="1" name="Chart 5"/>
        <xdr:cNvGraphicFramePr/>
      </xdr:nvGraphicFramePr>
      <xdr:xfrm>
        <a:off x="85725" y="2505075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9607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3.5"/>
  <sheetData>
    <row r="13" ht="30.75">
      <c r="D13" s="19" t="s">
        <v>117</v>
      </c>
    </row>
  </sheetData>
  <sheetProtection/>
  <printOptions/>
  <pageMargins left="0.75" right="0.75" top="1" bottom="1" header="0.512" footer="0.51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workbookViewId="0" topLeftCell="A1">
      <selection activeCell="K8" sqref="K8"/>
    </sheetView>
  </sheetViews>
  <sheetFormatPr defaultColWidth="9.00390625" defaultRowHeight="13.5"/>
  <cols>
    <col min="1" max="1" width="2.25390625" style="9" customWidth="1"/>
    <col min="2" max="2" width="14.50390625" style="9" customWidth="1"/>
    <col min="3" max="3" width="13.375" style="9" customWidth="1"/>
    <col min="4" max="4" width="14.25390625" style="9" customWidth="1"/>
    <col min="5" max="5" width="15.375" style="9" customWidth="1"/>
    <col min="6" max="6" width="11.75390625" style="9" customWidth="1"/>
    <col min="7" max="7" width="9.00390625" style="9" customWidth="1"/>
    <col min="8" max="8" width="9.25390625" style="9" customWidth="1"/>
    <col min="9" max="9" width="9.00390625" style="9" customWidth="1"/>
    <col min="10" max="10" width="11.50390625" style="9" customWidth="1"/>
    <col min="11" max="11" width="11.625" style="9" bestFit="1" customWidth="1"/>
    <col min="12" max="12" width="14.625" style="9" customWidth="1"/>
    <col min="13" max="13" width="15.00390625" style="9" bestFit="1" customWidth="1"/>
    <col min="14" max="16384" width="9.00390625" style="9" customWidth="1"/>
  </cols>
  <sheetData>
    <row r="1" spans="2:3" ht="5.25" customHeight="1">
      <c r="B1" s="8"/>
      <c r="C1" s="8"/>
    </row>
    <row r="2" spans="2:3" ht="18" customHeight="1">
      <c r="B2" s="88" t="s">
        <v>59</v>
      </c>
      <c r="C2" s="8"/>
    </row>
    <row r="3" spans="1:8" ht="17.25" customHeight="1">
      <c r="A3" s="11"/>
      <c r="C3" s="10"/>
      <c r="D3" s="10"/>
      <c r="E3" s="10"/>
      <c r="F3" s="661" t="s">
        <v>60</v>
      </c>
      <c r="G3" s="653"/>
      <c r="H3" s="653"/>
    </row>
    <row r="4" spans="1:8" ht="15" customHeight="1">
      <c r="A4" s="18"/>
      <c r="B4" s="659" t="s">
        <v>115</v>
      </c>
      <c r="C4" s="662" t="s">
        <v>58</v>
      </c>
      <c r="D4" s="63" t="s">
        <v>61</v>
      </c>
      <c r="E4" s="63" t="s">
        <v>62</v>
      </c>
      <c r="F4" s="63" t="s">
        <v>63</v>
      </c>
      <c r="G4" s="659" t="s">
        <v>57</v>
      </c>
      <c r="H4" s="664" t="s">
        <v>118</v>
      </c>
    </row>
    <row r="5" spans="1:8" ht="15" customHeight="1">
      <c r="A5" s="11"/>
      <c r="B5" s="660"/>
      <c r="C5" s="663"/>
      <c r="D5" s="382" t="s">
        <v>64</v>
      </c>
      <c r="E5" s="382" t="s">
        <v>65</v>
      </c>
      <c r="F5" s="382" t="s">
        <v>66</v>
      </c>
      <c r="G5" s="660"/>
      <c r="H5" s="663"/>
    </row>
    <row r="6" spans="1:8" ht="13.5" customHeight="1">
      <c r="A6" s="11"/>
      <c r="B6" s="64"/>
      <c r="C6" s="21" t="s">
        <v>24</v>
      </c>
      <c r="D6" s="20" t="s">
        <v>24</v>
      </c>
      <c r="E6" s="20" t="s">
        <v>24</v>
      </c>
      <c r="F6" s="20" t="s">
        <v>24</v>
      </c>
      <c r="G6" s="20" t="s">
        <v>24</v>
      </c>
      <c r="H6" s="164"/>
    </row>
    <row r="7" spans="1:8" ht="15" customHeight="1">
      <c r="A7" s="11"/>
      <c r="B7" s="210" t="s">
        <v>455</v>
      </c>
      <c r="C7" s="12">
        <v>67975</v>
      </c>
      <c r="D7" s="2">
        <v>9196</v>
      </c>
      <c r="E7" s="2">
        <v>42357</v>
      </c>
      <c r="F7" s="2">
        <v>16259</v>
      </c>
      <c r="G7" s="11">
        <v>163</v>
      </c>
      <c r="H7" s="171">
        <v>0.239</v>
      </c>
    </row>
    <row r="8" spans="1:8" ht="15.75" customHeight="1">
      <c r="A8" s="11"/>
      <c r="B8" s="210">
        <v>23</v>
      </c>
      <c r="C8" s="12">
        <v>67745</v>
      </c>
      <c r="D8" s="2">
        <v>9040</v>
      </c>
      <c r="E8" s="2">
        <v>42107</v>
      </c>
      <c r="F8" s="2">
        <v>16435</v>
      </c>
      <c r="G8" s="11">
        <v>163</v>
      </c>
      <c r="H8" s="171">
        <v>0.243</v>
      </c>
    </row>
    <row r="9" spans="1:8" ht="15.75" customHeight="1">
      <c r="A9" s="11"/>
      <c r="B9" s="210">
        <v>24</v>
      </c>
      <c r="C9" s="12">
        <v>67198</v>
      </c>
      <c r="D9" s="2">
        <v>8782</v>
      </c>
      <c r="E9" s="2">
        <v>41282</v>
      </c>
      <c r="F9" s="2">
        <v>16971</v>
      </c>
      <c r="G9" s="11">
        <v>163</v>
      </c>
      <c r="H9" s="171">
        <f>F9/C9</f>
        <v>0.25255215929045505</v>
      </c>
    </row>
    <row r="10" spans="1:8" ht="15.75" customHeight="1">
      <c r="A10" s="11"/>
      <c r="B10" s="210">
        <v>25</v>
      </c>
      <c r="C10" s="12">
        <f>D10+E10+F10+G10</f>
        <v>66654</v>
      </c>
      <c r="D10" s="2">
        <v>8574</v>
      </c>
      <c r="E10" s="2">
        <v>40305</v>
      </c>
      <c r="F10" s="2">
        <v>17612</v>
      </c>
      <c r="G10" s="11">
        <v>163</v>
      </c>
      <c r="H10" s="171">
        <f>F10/C10</f>
        <v>0.26423020373871037</v>
      </c>
    </row>
    <row r="11" spans="1:8" ht="15.75" customHeight="1">
      <c r="A11" s="11"/>
      <c r="B11" s="417">
        <v>26</v>
      </c>
      <c r="C11" s="3">
        <v>66388</v>
      </c>
      <c r="D11" s="3">
        <v>8411</v>
      </c>
      <c r="E11" s="3">
        <v>39507</v>
      </c>
      <c r="F11" s="3">
        <v>18307</v>
      </c>
      <c r="G11" s="10">
        <v>163</v>
      </c>
      <c r="H11" s="172">
        <f>F11/C11</f>
        <v>0.2757576670482617</v>
      </c>
    </row>
    <row r="12" spans="6:8" ht="16.5" customHeight="1">
      <c r="F12" s="473" t="s">
        <v>116</v>
      </c>
      <c r="G12" s="473"/>
      <c r="H12" s="473"/>
    </row>
    <row r="13" spans="5:8" ht="18.75" customHeight="1">
      <c r="E13" s="165"/>
      <c r="F13" s="166"/>
      <c r="G13" s="166"/>
      <c r="H13" s="166"/>
    </row>
    <row r="14" ht="27" customHeight="1"/>
    <row r="26" spans="10:13" ht="13.5">
      <c r="J26" s="215"/>
      <c r="K26" s="2"/>
      <c r="L26" s="2"/>
      <c r="M26" s="2"/>
    </row>
    <row r="27" spans="10:13" ht="13.5">
      <c r="J27" s="216" t="s">
        <v>138</v>
      </c>
      <c r="K27" s="2">
        <f>2992+3364+3377+204+324+361</f>
        <v>10622</v>
      </c>
      <c r="L27" s="2">
        <f>3803+3485+4660+4341+3684+3800+4564+5865+4179+3805+408+340+382+387+356+400+470+605+457+539</f>
        <v>46530</v>
      </c>
      <c r="M27" s="2">
        <f>3340+2970+2282+1357+1220+562+483+376+275+251</f>
        <v>13116</v>
      </c>
    </row>
    <row r="28" spans="10:13" ht="13.5">
      <c r="J28" s="216" t="s">
        <v>460</v>
      </c>
      <c r="K28" s="2">
        <v>10154</v>
      </c>
      <c r="L28" s="2">
        <v>46675</v>
      </c>
      <c r="M28" s="2">
        <v>14463</v>
      </c>
    </row>
    <row r="29" spans="10:13" ht="13.5">
      <c r="J29" s="216" t="s">
        <v>461</v>
      </c>
      <c r="K29" s="2">
        <v>9686</v>
      </c>
      <c r="L29" s="2">
        <v>43207</v>
      </c>
      <c r="M29" s="2">
        <v>15689</v>
      </c>
    </row>
    <row r="30" spans="10:13" ht="13.5">
      <c r="J30" s="216" t="s">
        <v>452</v>
      </c>
      <c r="K30" s="2">
        <v>9040</v>
      </c>
      <c r="L30" s="2">
        <v>42107</v>
      </c>
      <c r="M30" s="2">
        <v>16435</v>
      </c>
    </row>
    <row r="31" spans="10:13" ht="13.5">
      <c r="J31" s="216" t="s">
        <v>450</v>
      </c>
      <c r="K31" s="2">
        <v>8411</v>
      </c>
      <c r="L31" s="2">
        <v>39507</v>
      </c>
      <c r="M31" s="2">
        <v>18307</v>
      </c>
    </row>
    <row r="32" spans="10:13" ht="13.5">
      <c r="J32" s="215"/>
      <c r="K32" s="2"/>
      <c r="L32" s="2"/>
      <c r="M32" s="2"/>
    </row>
    <row r="35" spans="10:14" ht="13.5">
      <c r="J35" s="11"/>
      <c r="K35" s="11"/>
      <c r="L35" s="11"/>
      <c r="M35" s="11"/>
      <c r="N35" s="11"/>
    </row>
    <row r="36" spans="10:14" ht="18.75" customHeight="1">
      <c r="J36" s="11"/>
      <c r="K36" s="11"/>
      <c r="L36" s="11"/>
      <c r="M36" s="11"/>
      <c r="N36" s="11"/>
    </row>
    <row r="37" spans="10:14" ht="13.5">
      <c r="J37" s="2"/>
      <c r="K37" s="2"/>
      <c r="L37" s="2"/>
      <c r="M37" s="2"/>
      <c r="N37" s="11"/>
    </row>
    <row r="38" spans="10:14" ht="13.5">
      <c r="J38" s="2"/>
      <c r="K38" s="2"/>
      <c r="L38" s="2"/>
      <c r="M38" s="2"/>
      <c r="N38" s="11"/>
    </row>
    <row r="39" spans="10:14" ht="13.5">
      <c r="J39" s="2"/>
      <c r="K39" s="2"/>
      <c r="L39" s="2"/>
      <c r="M39" s="2"/>
      <c r="N39" s="11"/>
    </row>
    <row r="40" spans="10:14" ht="13.5">
      <c r="J40" s="2"/>
      <c r="K40" s="2"/>
      <c r="L40" s="2"/>
      <c r="M40" s="2"/>
      <c r="N40" s="11"/>
    </row>
    <row r="41" spans="10:14" ht="13.5">
      <c r="J41" s="2"/>
      <c r="K41" s="2"/>
      <c r="L41" s="2"/>
      <c r="M41" s="2"/>
      <c r="N41" s="11"/>
    </row>
    <row r="42" spans="10:14" ht="13.5">
      <c r="J42" s="2"/>
      <c r="K42" s="2"/>
      <c r="L42" s="2"/>
      <c r="M42" s="2"/>
      <c r="N42" s="11"/>
    </row>
    <row r="43" spans="10:14" ht="13.5">
      <c r="J43" s="2"/>
      <c r="K43" s="2"/>
      <c r="L43" s="2"/>
      <c r="M43" s="2"/>
      <c r="N43" s="11"/>
    </row>
    <row r="44" spans="11:13" ht="13.5">
      <c r="K44" s="17" t="s">
        <v>160</v>
      </c>
      <c r="L44" s="17" t="s">
        <v>161</v>
      </c>
      <c r="M44" s="17" t="s">
        <v>162</v>
      </c>
    </row>
    <row r="45" spans="10:14" ht="13.5">
      <c r="J45" s="216" t="s">
        <v>450</v>
      </c>
      <c r="K45" s="2">
        <v>8411</v>
      </c>
      <c r="L45" s="2">
        <v>39507</v>
      </c>
      <c r="M45" s="2">
        <v>18307</v>
      </c>
      <c r="N45" s="22"/>
    </row>
    <row r="46" ht="13.5">
      <c r="N46" s="22"/>
    </row>
    <row r="47" ht="13.5">
      <c r="N47" s="22"/>
    </row>
    <row r="48" ht="13.5">
      <c r="N48" s="22"/>
    </row>
    <row r="49" ht="13.5">
      <c r="N49" s="22"/>
    </row>
    <row r="50" ht="13.5">
      <c r="N50" s="2"/>
    </row>
    <row r="51" ht="13.5">
      <c r="N51" s="2"/>
    </row>
    <row r="52" ht="13.5">
      <c r="N52" s="2"/>
    </row>
    <row r="53" ht="13.5">
      <c r="N53" s="2"/>
    </row>
    <row r="54" ht="13.5">
      <c r="N54" s="2"/>
    </row>
    <row r="55" ht="13.5">
      <c r="N55" s="2"/>
    </row>
    <row r="56" ht="13.5">
      <c r="N56" s="2"/>
    </row>
    <row r="57" ht="13.5">
      <c r="N57" s="2"/>
    </row>
  </sheetData>
  <sheetProtection/>
  <mergeCells count="6">
    <mergeCell ref="B4:B5"/>
    <mergeCell ref="F3:H3"/>
    <mergeCell ref="F12:H12"/>
    <mergeCell ref="C4:C5"/>
    <mergeCell ref="G4:G5"/>
    <mergeCell ref="H4:H5"/>
  </mergeCells>
  <printOptions/>
  <pageMargins left="0.7480314960629921" right="0.31496062992125984" top="0.984251968503937" bottom="0.07874015748031496" header="0.5118110236220472" footer="0.31496062992125984"/>
  <pageSetup firstPageNumber="2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36"/>
  <sheetViews>
    <sheetView view="pageBreakPreview" zoomScaleNormal="75" zoomScaleSheetLayoutView="100" zoomScalePageLayoutView="0" workbookViewId="0" topLeftCell="C1">
      <selection activeCell="X57" sqref="X57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26" t="s">
        <v>187</v>
      </c>
      <c r="K1" s="25"/>
      <c r="L1" s="25"/>
      <c r="M1" s="25"/>
    </row>
    <row r="2" spans="11:26" ht="15.75" customHeight="1">
      <c r="K2" s="25"/>
      <c r="L2" s="25"/>
      <c r="M2" s="25"/>
      <c r="X2" s="217" t="s">
        <v>458</v>
      </c>
      <c r="Z2" s="217" t="s">
        <v>459</v>
      </c>
    </row>
    <row r="3" spans="8:19" ht="24.75" customHeight="1">
      <c r="H3" s="475" t="s">
        <v>456</v>
      </c>
      <c r="I3" s="476"/>
      <c r="J3" s="476"/>
      <c r="K3" s="476"/>
      <c r="L3" s="476"/>
      <c r="M3" s="476"/>
      <c r="N3" s="477"/>
      <c r="Q3" s="474" t="s">
        <v>457</v>
      </c>
      <c r="R3" s="474"/>
      <c r="S3" s="474"/>
    </row>
    <row r="4" spans="8:20" ht="6.75" customHeight="1">
      <c r="H4" s="28"/>
      <c r="I4" s="201"/>
      <c r="J4" s="201"/>
      <c r="K4" s="201"/>
      <c r="L4" s="201"/>
      <c r="M4" s="201"/>
      <c r="N4" s="201"/>
      <c r="T4" s="56"/>
    </row>
    <row r="5" spans="11:13" ht="12.75" customHeight="1">
      <c r="K5" s="25"/>
      <c r="L5" s="25"/>
      <c r="M5" s="25"/>
    </row>
    <row r="6" spans="9:13" ht="12.75" customHeight="1">
      <c r="I6" s="204" t="s">
        <v>121</v>
      </c>
      <c r="J6" s="205"/>
      <c r="K6" s="29"/>
      <c r="L6" s="29"/>
      <c r="M6" s="29"/>
    </row>
    <row r="7" spans="9:28" ht="12.75" customHeight="1">
      <c r="I7" s="205"/>
      <c r="J7" s="205"/>
      <c r="K7" s="208" t="s">
        <v>415</v>
      </c>
      <c r="L7" s="31"/>
      <c r="M7" s="31"/>
      <c r="X7" s="202">
        <v>1167</v>
      </c>
      <c r="Y7" s="23" t="s">
        <v>327</v>
      </c>
      <c r="Z7" s="202">
        <v>1238</v>
      </c>
      <c r="AB7" s="23"/>
    </row>
    <row r="8" spans="9:28" ht="15.75" customHeight="1">
      <c r="I8" s="205"/>
      <c r="J8" s="205"/>
      <c r="K8" s="31"/>
      <c r="L8" s="31"/>
      <c r="M8" s="31"/>
      <c r="X8" s="203">
        <v>1468</v>
      </c>
      <c r="Y8" s="23" t="s">
        <v>328</v>
      </c>
      <c r="Z8" s="202">
        <v>1364</v>
      </c>
      <c r="AB8" s="23"/>
    </row>
    <row r="9" spans="9:28" ht="12.75" customHeight="1">
      <c r="I9" s="205"/>
      <c r="J9" s="205"/>
      <c r="K9" s="30" t="s">
        <v>417</v>
      </c>
      <c r="L9" s="29"/>
      <c r="M9" s="29"/>
      <c r="X9" s="203">
        <v>1604</v>
      </c>
      <c r="Y9" s="23" t="s">
        <v>329</v>
      </c>
      <c r="Z9" s="202">
        <v>1570</v>
      </c>
      <c r="AB9" s="23"/>
    </row>
    <row r="10" spans="9:28" ht="12.75" customHeight="1">
      <c r="I10" s="205"/>
      <c r="J10" s="205"/>
      <c r="L10" s="29"/>
      <c r="M10" s="29"/>
      <c r="X10" s="202">
        <v>1728</v>
      </c>
      <c r="Y10" s="23" t="s">
        <v>330</v>
      </c>
      <c r="Z10" s="202">
        <v>1743</v>
      </c>
      <c r="AB10" s="23"/>
    </row>
    <row r="11" spans="9:28" ht="11.25" customHeight="1">
      <c r="I11" s="472" t="s">
        <v>121</v>
      </c>
      <c r="J11" s="472"/>
      <c r="K11" s="31"/>
      <c r="L11" s="31"/>
      <c r="M11" s="31"/>
      <c r="X11" s="202">
        <v>1496</v>
      </c>
      <c r="Y11" s="23" t="s">
        <v>331</v>
      </c>
      <c r="Z11" s="202">
        <v>1458</v>
      </c>
      <c r="AB11" s="23"/>
    </row>
    <row r="12" spans="9:28" ht="12.75" customHeight="1">
      <c r="I12" s="472"/>
      <c r="J12" s="472"/>
      <c r="K12" s="32" t="s">
        <v>418</v>
      </c>
      <c r="L12" s="31"/>
      <c r="M12" s="31"/>
      <c r="X12" s="202">
        <v>1397</v>
      </c>
      <c r="Y12" s="23" t="s">
        <v>332</v>
      </c>
      <c r="Z12" s="202">
        <v>1365</v>
      </c>
      <c r="AB12" s="23"/>
    </row>
    <row r="13" spans="9:28" ht="12.75" customHeight="1">
      <c r="I13" s="472"/>
      <c r="J13" s="472"/>
      <c r="L13" s="29"/>
      <c r="M13" s="29"/>
      <c r="X13" s="202">
        <v>1633</v>
      </c>
      <c r="Y13" s="23" t="s">
        <v>333</v>
      </c>
      <c r="Z13" s="202">
        <v>1586</v>
      </c>
      <c r="AB13" s="23"/>
    </row>
    <row r="14" spans="9:28" ht="11.25" customHeight="1">
      <c r="I14" s="472"/>
      <c r="J14" s="472"/>
      <c r="L14" s="29"/>
      <c r="M14" s="29"/>
      <c r="X14" s="202">
        <v>2158</v>
      </c>
      <c r="Y14" s="23" t="s">
        <v>334</v>
      </c>
      <c r="Z14" s="202">
        <v>2012</v>
      </c>
      <c r="AB14" s="23"/>
    </row>
    <row r="15" spans="9:28" ht="12.75" customHeight="1">
      <c r="I15" s="472"/>
      <c r="J15" s="472"/>
      <c r="K15" s="32" t="s">
        <v>419</v>
      </c>
      <c r="L15" s="29"/>
      <c r="M15" s="29"/>
      <c r="X15" s="202">
        <v>2563</v>
      </c>
      <c r="Y15" s="23" t="s">
        <v>335</v>
      </c>
      <c r="Z15" s="202">
        <v>2421</v>
      </c>
      <c r="AB15" s="23"/>
    </row>
    <row r="16" spans="9:28" ht="12.75" customHeight="1">
      <c r="I16" s="472"/>
      <c r="J16" s="472"/>
      <c r="L16" s="29"/>
      <c r="M16" s="29"/>
      <c r="X16" s="202">
        <v>2122</v>
      </c>
      <c r="Y16" s="23" t="s">
        <v>336</v>
      </c>
      <c r="Z16" s="202">
        <v>2130</v>
      </c>
      <c r="AB16" s="23"/>
    </row>
    <row r="17" spans="9:28" ht="12.75" customHeight="1">
      <c r="I17" s="472"/>
      <c r="J17" s="472"/>
      <c r="K17" s="29"/>
      <c r="L17" s="29"/>
      <c r="M17" s="29"/>
      <c r="X17" s="202">
        <v>2019</v>
      </c>
      <c r="Y17" s="23" t="s">
        <v>337</v>
      </c>
      <c r="Z17" s="202">
        <v>2052</v>
      </c>
      <c r="AB17" s="23"/>
    </row>
    <row r="18" spans="9:28" ht="12.75" customHeight="1">
      <c r="I18" s="472"/>
      <c r="J18" s="472"/>
      <c r="K18" s="32" t="s">
        <v>420</v>
      </c>
      <c r="L18" s="29"/>
      <c r="M18" s="29"/>
      <c r="X18" s="202">
        <v>2202</v>
      </c>
      <c r="Y18" s="23" t="s">
        <v>338</v>
      </c>
      <c r="Z18" s="202">
        <v>2107</v>
      </c>
      <c r="AB18" s="23"/>
    </row>
    <row r="19" spans="9:28" ht="18" customHeight="1">
      <c r="I19" s="472"/>
      <c r="J19" s="472"/>
      <c r="L19" s="29"/>
      <c r="M19" s="29"/>
      <c r="X19" s="202">
        <v>2542</v>
      </c>
      <c r="Y19" s="23" t="s">
        <v>339</v>
      </c>
      <c r="Z19" s="202">
        <v>2773</v>
      </c>
      <c r="AB19" s="23"/>
    </row>
    <row r="20" spans="9:28" ht="13.5" customHeight="1">
      <c r="I20" s="472"/>
      <c r="J20" s="472"/>
      <c r="K20" s="32" t="s">
        <v>421</v>
      </c>
      <c r="L20" s="29"/>
      <c r="M20" s="29"/>
      <c r="X20" s="202">
        <v>2651</v>
      </c>
      <c r="Y20" s="23" t="s">
        <v>340</v>
      </c>
      <c r="Z20" s="202">
        <v>2663</v>
      </c>
      <c r="AB20" s="23"/>
    </row>
    <row r="21" spans="9:28" ht="6.75" customHeight="1">
      <c r="I21" s="472"/>
      <c r="J21" s="472"/>
      <c r="K21" s="29"/>
      <c r="L21" s="29"/>
      <c r="M21" s="29"/>
      <c r="X21" s="202">
        <v>2050</v>
      </c>
      <c r="Y21" s="23" t="s">
        <v>341</v>
      </c>
      <c r="Z21" s="202">
        <v>2207</v>
      </c>
      <c r="AB21" s="23"/>
    </row>
    <row r="22" spans="9:28" ht="12.75" customHeight="1">
      <c r="I22" s="472"/>
      <c r="J22" s="472"/>
      <c r="L22" s="29"/>
      <c r="M22" s="29"/>
      <c r="X22" s="202">
        <v>1486</v>
      </c>
      <c r="Y22" s="23" t="s">
        <v>342</v>
      </c>
      <c r="Z22" s="202">
        <v>1836</v>
      </c>
      <c r="AB22" s="23"/>
    </row>
    <row r="23" spans="9:28" ht="12.75" customHeight="1">
      <c r="I23" s="472"/>
      <c r="J23" s="472"/>
      <c r="K23" s="32" t="s">
        <v>422</v>
      </c>
      <c r="L23" s="29"/>
      <c r="M23" s="29"/>
      <c r="X23" s="202">
        <v>1096</v>
      </c>
      <c r="Y23" s="23" t="s">
        <v>343</v>
      </c>
      <c r="Z23" s="202">
        <v>1570</v>
      </c>
      <c r="AB23" s="23"/>
    </row>
    <row r="24" spans="9:28" ht="12.75" customHeight="1">
      <c r="I24" s="472"/>
      <c r="J24" s="472"/>
      <c r="K24" s="206"/>
      <c r="L24" s="206"/>
      <c r="M24" s="29"/>
      <c r="X24" s="202">
        <v>583</v>
      </c>
      <c r="Y24" s="23" t="s">
        <v>344</v>
      </c>
      <c r="Z24" s="202">
        <v>1153</v>
      </c>
      <c r="AB24" s="23"/>
    </row>
    <row r="25" spans="9:28" ht="12.75" customHeight="1">
      <c r="I25" s="472"/>
      <c r="J25" s="472"/>
      <c r="K25" s="29"/>
      <c r="L25" s="29"/>
      <c r="M25" s="29"/>
      <c r="X25" s="202">
        <v>194</v>
      </c>
      <c r="Y25" s="23" t="s">
        <v>345</v>
      </c>
      <c r="Z25" s="202">
        <v>571</v>
      </c>
      <c r="AB25" s="23"/>
    </row>
    <row r="26" spans="9:28" ht="12.75" customHeight="1">
      <c r="I26" s="472"/>
      <c r="J26" s="472"/>
      <c r="K26" s="32" t="s">
        <v>423</v>
      </c>
      <c r="L26" s="29"/>
      <c r="M26" s="29"/>
      <c r="X26" s="202">
        <v>34</v>
      </c>
      <c r="Y26" s="23" t="s">
        <v>346</v>
      </c>
      <c r="Z26" s="202">
        <v>173</v>
      </c>
      <c r="AB26" s="23"/>
    </row>
    <row r="27" spans="9:28" ht="12.75" customHeight="1">
      <c r="I27" s="472"/>
      <c r="J27" s="472"/>
      <c r="K27" s="29"/>
      <c r="L27" s="29"/>
      <c r="M27" s="29"/>
      <c r="X27" s="202">
        <v>4</v>
      </c>
      <c r="Y27" s="23" t="s">
        <v>347</v>
      </c>
      <c r="Z27" s="202">
        <v>36</v>
      </c>
      <c r="AB27" s="23"/>
    </row>
    <row r="28" spans="9:28" ht="12.75" customHeight="1">
      <c r="I28" s="27"/>
      <c r="J28" s="27"/>
      <c r="K28" s="29"/>
      <c r="L28" s="29"/>
      <c r="M28" s="29"/>
      <c r="X28" s="23">
        <v>119</v>
      </c>
      <c r="Y28" s="23" t="s">
        <v>415</v>
      </c>
      <c r="Z28" s="23">
        <v>44</v>
      </c>
      <c r="AB28" s="23"/>
    </row>
    <row r="29" spans="9:27" ht="12.75" customHeight="1">
      <c r="I29" s="27"/>
      <c r="J29" s="27"/>
      <c r="K29" s="32" t="s">
        <v>424</v>
      </c>
      <c r="L29" s="29"/>
      <c r="M29" s="29"/>
      <c r="AA29" s="23"/>
    </row>
    <row r="30" spans="9:27" ht="12.75" customHeight="1" thickBot="1">
      <c r="I30" s="27"/>
      <c r="J30" s="27"/>
      <c r="L30" s="29"/>
      <c r="M30" s="29"/>
      <c r="AA30" s="23"/>
    </row>
    <row r="31" spans="9:27" ht="12.75" customHeight="1" thickTop="1">
      <c r="I31" s="27"/>
      <c r="J31" s="207"/>
      <c r="K31" s="207"/>
      <c r="L31" s="207"/>
      <c r="M31" s="29"/>
      <c r="X31" s="23"/>
      <c r="Y31" s="23"/>
      <c r="Z31" s="23"/>
      <c r="AA31" s="23"/>
    </row>
    <row r="32" spans="9:27" ht="12.75" customHeight="1">
      <c r="I32" s="478" t="s">
        <v>416</v>
      </c>
      <c r="J32" s="478"/>
      <c r="K32" s="32" t="s">
        <v>425</v>
      </c>
      <c r="L32" s="29"/>
      <c r="M32" s="29"/>
      <c r="AA32" s="23"/>
    </row>
    <row r="33" spans="9:27" ht="18" customHeight="1">
      <c r="I33" s="478"/>
      <c r="J33" s="478"/>
      <c r="L33" s="29"/>
      <c r="M33" s="29"/>
      <c r="Y33" s="23"/>
      <c r="AA33" s="23"/>
    </row>
    <row r="34" spans="9:13" ht="12.75" customHeight="1">
      <c r="I34" s="478"/>
      <c r="J34" s="478"/>
      <c r="K34" s="32" t="s">
        <v>426</v>
      </c>
      <c r="L34" s="29"/>
      <c r="M34" s="29"/>
    </row>
    <row r="35" spans="2:21" ht="8.25" customHeight="1">
      <c r="B35" s="25"/>
      <c r="C35" s="25"/>
      <c r="D35" s="25"/>
      <c r="E35" s="25"/>
      <c r="F35" s="25"/>
      <c r="G35" s="25"/>
      <c r="H35" s="25"/>
      <c r="I35" s="478"/>
      <c r="J35" s="478"/>
      <c r="L35" s="29"/>
      <c r="M35" s="29"/>
      <c r="N35" s="25"/>
      <c r="O35" s="25"/>
      <c r="P35" s="25"/>
      <c r="Q35" s="25"/>
      <c r="R35" s="25"/>
      <c r="S35" s="25"/>
      <c r="T35" s="25"/>
      <c r="U35" s="25"/>
    </row>
    <row r="36" spans="2:33" s="24" customFormat="1" ht="12.75" customHeight="1">
      <c r="B36" s="25"/>
      <c r="C36" s="25"/>
      <c r="D36" s="25"/>
      <c r="E36" s="25"/>
      <c r="F36" s="25"/>
      <c r="G36" s="25"/>
      <c r="H36" s="25"/>
      <c r="I36" s="478"/>
      <c r="J36" s="478"/>
      <c r="L36" s="29"/>
      <c r="M36" s="29"/>
      <c r="N36" s="25"/>
      <c r="O36" s="25"/>
      <c r="P36" s="25"/>
      <c r="Q36" s="25"/>
      <c r="R36" s="25"/>
      <c r="S36" s="25"/>
      <c r="T36" s="25"/>
      <c r="V36" s="25"/>
      <c r="W36" s="25"/>
      <c r="Y36" s="25"/>
      <c r="AA36" s="25"/>
      <c r="AB36" s="25"/>
      <c r="AC36" s="25"/>
      <c r="AD36" s="25"/>
      <c r="AE36" s="25"/>
      <c r="AF36" s="25"/>
      <c r="AG36" s="25"/>
    </row>
    <row r="37" spans="2:21" ht="12.75" customHeight="1">
      <c r="B37" s="25"/>
      <c r="C37" s="25"/>
      <c r="D37" s="25"/>
      <c r="E37" s="25"/>
      <c r="F37" s="25"/>
      <c r="G37" s="25"/>
      <c r="H37" s="25"/>
      <c r="I37" s="478"/>
      <c r="J37" s="478"/>
      <c r="K37" s="32" t="s">
        <v>427</v>
      </c>
      <c r="L37" s="29"/>
      <c r="M37" s="29"/>
      <c r="N37" s="25"/>
      <c r="O37" s="25"/>
      <c r="P37" s="25"/>
      <c r="Q37" s="25"/>
      <c r="R37" s="25"/>
      <c r="S37" s="25"/>
      <c r="T37" s="25"/>
      <c r="U37" s="25"/>
    </row>
    <row r="38" spans="2:21" ht="12.75" customHeight="1">
      <c r="B38" s="25"/>
      <c r="C38" s="25"/>
      <c r="D38" s="25"/>
      <c r="E38" s="25"/>
      <c r="F38" s="25"/>
      <c r="G38" s="25"/>
      <c r="H38" s="25"/>
      <c r="I38" s="478"/>
      <c r="J38" s="478"/>
      <c r="L38" s="29"/>
      <c r="M38" s="29"/>
      <c r="N38" s="25"/>
      <c r="O38" s="25"/>
      <c r="P38" s="25"/>
      <c r="Q38" s="25"/>
      <c r="R38" s="25"/>
      <c r="S38" s="25"/>
      <c r="T38" s="25"/>
      <c r="U38" s="25"/>
    </row>
    <row r="39" spans="2:21" ht="12.75" customHeight="1">
      <c r="B39" s="25"/>
      <c r="C39" s="25"/>
      <c r="D39" s="25"/>
      <c r="E39" s="25"/>
      <c r="F39" s="25"/>
      <c r="G39" s="25"/>
      <c r="H39" s="25"/>
      <c r="I39" s="478"/>
      <c r="J39" s="478"/>
      <c r="L39" s="29"/>
      <c r="M39" s="29"/>
      <c r="N39" s="25"/>
      <c r="O39" s="25"/>
      <c r="P39" s="25"/>
      <c r="Q39" s="25"/>
      <c r="R39" s="25"/>
      <c r="S39" s="25"/>
      <c r="T39" s="25"/>
      <c r="U39" s="25"/>
    </row>
    <row r="40" spans="2:21" ht="12.75" customHeight="1">
      <c r="B40" s="25"/>
      <c r="C40" s="25"/>
      <c r="D40" s="25"/>
      <c r="E40" s="25"/>
      <c r="F40" s="25"/>
      <c r="G40" s="25"/>
      <c r="H40" s="25"/>
      <c r="I40" s="478"/>
      <c r="J40" s="478"/>
      <c r="K40" s="32" t="s">
        <v>428</v>
      </c>
      <c r="L40" s="29"/>
      <c r="M40" s="29"/>
      <c r="N40" s="25"/>
      <c r="O40" s="25"/>
      <c r="P40" s="25"/>
      <c r="Q40" s="25"/>
      <c r="R40" s="25"/>
      <c r="S40" s="25"/>
      <c r="T40" s="25"/>
      <c r="U40" s="25"/>
    </row>
    <row r="41" spans="2:21" ht="12.75" customHeight="1">
      <c r="B41" s="25"/>
      <c r="C41" s="25"/>
      <c r="D41" s="25"/>
      <c r="E41" s="25"/>
      <c r="F41" s="25"/>
      <c r="G41" s="25"/>
      <c r="H41" s="25"/>
      <c r="I41" s="478"/>
      <c r="J41" s="478"/>
      <c r="L41" s="29"/>
      <c r="M41" s="29"/>
      <c r="N41" s="25"/>
      <c r="O41" s="25"/>
      <c r="P41" s="25"/>
      <c r="Q41" s="25"/>
      <c r="R41" s="25"/>
      <c r="S41" s="25"/>
      <c r="T41" s="25"/>
      <c r="U41" s="25"/>
    </row>
    <row r="42" spans="2:21" ht="12.75" customHeight="1">
      <c r="B42" s="25"/>
      <c r="C42" s="25"/>
      <c r="D42" s="25"/>
      <c r="E42" s="25"/>
      <c r="F42" s="25"/>
      <c r="G42" s="25"/>
      <c r="H42" s="25"/>
      <c r="I42" s="478"/>
      <c r="J42" s="478"/>
      <c r="L42" s="29"/>
      <c r="M42" s="29"/>
      <c r="N42" s="25"/>
      <c r="O42" s="25"/>
      <c r="P42" s="25"/>
      <c r="Q42" s="25"/>
      <c r="R42" s="25"/>
      <c r="S42" s="25"/>
      <c r="T42" s="25"/>
      <c r="U42" s="25"/>
    </row>
    <row r="43" spans="2:21" ht="12.75" customHeight="1">
      <c r="B43" s="25"/>
      <c r="C43" s="25"/>
      <c r="D43" s="25"/>
      <c r="E43" s="25"/>
      <c r="F43" s="25"/>
      <c r="G43" s="25"/>
      <c r="H43" s="25"/>
      <c r="I43" s="478"/>
      <c r="J43" s="478"/>
      <c r="K43" s="32" t="s">
        <v>429</v>
      </c>
      <c r="L43" s="29"/>
      <c r="M43" s="29"/>
      <c r="N43" s="25"/>
      <c r="O43" s="25"/>
      <c r="P43" s="25"/>
      <c r="Q43" s="25"/>
      <c r="R43" s="25"/>
      <c r="S43" s="25"/>
      <c r="T43" s="25"/>
      <c r="U43" s="25"/>
    </row>
    <row r="44" spans="9:13" ht="15" customHeight="1">
      <c r="I44" s="478"/>
      <c r="J44" s="478"/>
      <c r="L44" s="29"/>
      <c r="M44" s="29"/>
    </row>
    <row r="45" spans="9:13" ht="12.75" customHeight="1">
      <c r="I45" s="478"/>
      <c r="J45" s="478"/>
      <c r="K45" s="32" t="s">
        <v>430</v>
      </c>
      <c r="L45" s="29"/>
      <c r="M45" s="29"/>
    </row>
    <row r="46" spans="9:13" ht="6" customHeight="1">
      <c r="I46" s="478"/>
      <c r="J46" s="478"/>
      <c r="L46" s="29"/>
      <c r="M46" s="29"/>
    </row>
    <row r="47" spans="9:13" ht="15" customHeight="1">
      <c r="I47" s="478"/>
      <c r="J47" s="478"/>
      <c r="L47" s="29"/>
      <c r="M47" s="29"/>
    </row>
    <row r="48" spans="9:13" ht="14.25" customHeight="1">
      <c r="I48" s="478"/>
      <c r="J48" s="478"/>
      <c r="K48" s="30" t="s">
        <v>431</v>
      </c>
      <c r="L48" s="29"/>
      <c r="M48" s="29"/>
    </row>
    <row r="49" spans="9:13" ht="6" customHeight="1">
      <c r="I49" s="478"/>
      <c r="J49" s="478"/>
      <c r="L49" s="29"/>
      <c r="M49" s="29"/>
    </row>
    <row r="50" spans="9:13" ht="14.25" customHeight="1">
      <c r="I50" s="478"/>
      <c r="J50" s="478"/>
      <c r="L50" s="29"/>
      <c r="M50" s="29"/>
    </row>
    <row r="51" spans="9:13" ht="12.75" customHeight="1">
      <c r="I51" s="478"/>
      <c r="J51" s="478"/>
      <c r="K51" s="32" t="s">
        <v>432</v>
      </c>
      <c r="L51" s="29"/>
      <c r="M51" s="29"/>
    </row>
    <row r="52" spans="9:13" ht="12.75" customHeight="1">
      <c r="I52" s="478"/>
      <c r="J52" s="478"/>
      <c r="K52" s="29"/>
      <c r="L52" s="29"/>
      <c r="M52" s="29"/>
    </row>
    <row r="53" spans="9:13" ht="12.75" customHeight="1">
      <c r="I53" s="478"/>
      <c r="J53" s="478"/>
      <c r="L53" s="29"/>
      <c r="M53" s="29"/>
    </row>
    <row r="54" spans="9:13" ht="12.75" customHeight="1">
      <c r="I54" s="478"/>
      <c r="J54" s="478"/>
      <c r="K54" s="32" t="s">
        <v>433</v>
      </c>
      <c r="L54" s="29"/>
      <c r="M54" s="29"/>
    </row>
    <row r="55" spans="9:13" ht="12.75" customHeight="1">
      <c r="I55" s="478"/>
      <c r="J55" s="478"/>
      <c r="M55" s="29"/>
    </row>
    <row r="56" spans="9:13" ht="12.75" customHeight="1">
      <c r="I56" s="478"/>
      <c r="J56" s="478"/>
      <c r="L56" s="29"/>
      <c r="M56" s="29"/>
    </row>
    <row r="57" spans="9:13" ht="12.75" customHeight="1">
      <c r="I57" s="204"/>
      <c r="J57" s="205"/>
      <c r="K57" s="32" t="s">
        <v>434</v>
      </c>
      <c r="L57" s="29"/>
      <c r="M57" s="29"/>
    </row>
    <row r="58" spans="9:13" ht="12.75" customHeight="1" thickBot="1">
      <c r="I58" s="204"/>
      <c r="J58" s="205"/>
      <c r="L58" s="29"/>
      <c r="M58" s="29"/>
    </row>
    <row r="59" spans="9:13" ht="12.75" customHeight="1" thickTop="1">
      <c r="I59" s="204"/>
      <c r="J59" s="100"/>
      <c r="K59" s="101"/>
      <c r="L59" s="101"/>
      <c r="M59" s="29"/>
    </row>
    <row r="60" spans="9:13" ht="12.75" customHeight="1">
      <c r="I60" s="472" t="s">
        <v>120</v>
      </c>
      <c r="J60" s="472"/>
      <c r="K60" s="30" t="s">
        <v>435</v>
      </c>
      <c r="L60" s="29"/>
      <c r="M60" s="29"/>
    </row>
    <row r="61" spans="9:13" ht="12.75" customHeight="1">
      <c r="I61" s="472"/>
      <c r="J61" s="472"/>
      <c r="L61" s="29"/>
      <c r="M61" s="29"/>
    </row>
    <row r="62" spans="9:13" ht="11.25" customHeight="1">
      <c r="I62" s="472"/>
      <c r="J62" s="472"/>
      <c r="L62" s="29"/>
      <c r="M62" s="29"/>
    </row>
    <row r="63" spans="9:13" ht="12.75" customHeight="1">
      <c r="I63" s="472"/>
      <c r="J63" s="472"/>
      <c r="K63" s="30" t="s">
        <v>436</v>
      </c>
      <c r="L63" s="29"/>
      <c r="M63" s="29"/>
    </row>
    <row r="64" spans="9:13" ht="15.75" customHeight="1">
      <c r="I64" s="472"/>
      <c r="J64" s="472"/>
      <c r="L64" s="29"/>
      <c r="M64" s="29"/>
    </row>
    <row r="65" spans="9:13" ht="12.75" customHeight="1">
      <c r="I65" s="472"/>
      <c r="J65" s="472"/>
      <c r="K65" s="32" t="s">
        <v>437</v>
      </c>
      <c r="L65" s="29"/>
      <c r="M65" s="29"/>
    </row>
    <row r="66" spans="9:13" ht="12.75" customHeight="1">
      <c r="I66" s="204"/>
      <c r="J66" s="205"/>
      <c r="K66" s="29"/>
      <c r="L66" s="29"/>
      <c r="M66" s="29"/>
    </row>
    <row r="67" spans="9:13" ht="12.75" customHeight="1">
      <c r="I67" s="27"/>
      <c r="J67" s="27"/>
      <c r="K67" s="25"/>
      <c r="L67" s="25"/>
      <c r="M67" s="25"/>
    </row>
    <row r="68" spans="9:13" ht="13.5" customHeight="1">
      <c r="I68" s="27"/>
      <c r="J68" s="27"/>
      <c r="K68" s="25"/>
      <c r="L68" s="25"/>
      <c r="M68" s="25"/>
    </row>
    <row r="69" spans="11:13" ht="12.75" customHeight="1">
      <c r="K69" s="25"/>
      <c r="L69" s="25"/>
      <c r="M69" s="25"/>
    </row>
    <row r="70" spans="11:13" ht="12.75" customHeight="1">
      <c r="K70" s="25"/>
      <c r="L70" s="25"/>
      <c r="M70" s="25"/>
    </row>
    <row r="71" spans="11:19" ht="12.75" customHeight="1">
      <c r="K71" s="25"/>
      <c r="L71" s="25"/>
      <c r="M71" s="25"/>
      <c r="Q71" s="473" t="s">
        <v>116</v>
      </c>
      <c r="R71" s="473"/>
      <c r="S71" s="473"/>
    </row>
    <row r="72" spans="11:13" ht="13.5" customHeight="1">
      <c r="K72" s="25"/>
      <c r="L72" s="25"/>
      <c r="M72" s="25"/>
    </row>
    <row r="73" spans="11:13" ht="13.5" customHeight="1">
      <c r="K73" s="25"/>
      <c r="L73" s="25"/>
      <c r="M73" s="25"/>
    </row>
    <row r="74" spans="11:13" ht="13.5" customHeight="1">
      <c r="K74" s="25"/>
      <c r="L74" s="25"/>
      <c r="M74" s="25"/>
    </row>
    <row r="75" spans="11:13" ht="13.5" customHeight="1">
      <c r="K75" s="25"/>
      <c r="L75" s="25"/>
      <c r="M75" s="25"/>
    </row>
    <row r="76" spans="11:13" ht="13.5" customHeight="1">
      <c r="K76" s="25"/>
      <c r="L76" s="25"/>
      <c r="M76" s="25"/>
    </row>
    <row r="77" spans="11:13" ht="13.5" customHeight="1">
      <c r="K77" s="25"/>
      <c r="L77" s="25"/>
      <c r="M77" s="25"/>
    </row>
    <row r="78" spans="11:13" ht="13.5" customHeight="1">
      <c r="K78" s="25"/>
      <c r="L78" s="25"/>
      <c r="M78" s="25"/>
    </row>
    <row r="79" spans="11:13" ht="13.5" customHeight="1">
      <c r="K79" s="25"/>
      <c r="L79" s="25"/>
      <c r="M79" s="25"/>
    </row>
    <row r="80" spans="11:13" ht="13.5" customHeight="1">
      <c r="K80" s="25"/>
      <c r="L80" s="25"/>
      <c r="M80" s="25"/>
    </row>
    <row r="81" spans="11:13" ht="13.5" customHeight="1">
      <c r="K81" s="25"/>
      <c r="L81" s="25"/>
      <c r="M81" s="25"/>
    </row>
    <row r="82" spans="11:13" ht="13.5" customHeight="1">
      <c r="K82" s="25"/>
      <c r="L82" s="25"/>
      <c r="M82" s="25"/>
    </row>
    <row r="83" spans="11:13" ht="13.5" customHeight="1">
      <c r="K83" s="25"/>
      <c r="L83" s="25"/>
      <c r="M83" s="25"/>
    </row>
    <row r="84" spans="11:13" ht="13.5" customHeight="1">
      <c r="K84" s="25"/>
      <c r="L84" s="25"/>
      <c r="M84" s="25"/>
    </row>
    <row r="85" spans="11:13" ht="13.5" customHeight="1">
      <c r="K85" s="25"/>
      <c r="L85" s="25"/>
      <c r="M85" s="25"/>
    </row>
    <row r="86" spans="11:13" ht="13.5" customHeight="1">
      <c r="K86" s="25"/>
      <c r="L86" s="25"/>
      <c r="M86" s="25"/>
    </row>
    <row r="87" spans="11:13" ht="13.5" customHeight="1">
      <c r="K87" s="25"/>
      <c r="L87" s="25"/>
      <c r="M87" s="25"/>
    </row>
    <row r="88" spans="11:13" ht="13.5" customHeight="1">
      <c r="K88" s="25"/>
      <c r="L88" s="25"/>
      <c r="M88" s="25"/>
    </row>
    <row r="89" spans="11:13" ht="13.5" customHeight="1">
      <c r="K89" s="25"/>
      <c r="L89" s="25"/>
      <c r="M89" s="25"/>
    </row>
    <row r="90" spans="11:13" ht="13.5" customHeight="1">
      <c r="K90" s="25"/>
      <c r="L90" s="25"/>
      <c r="M90" s="25"/>
    </row>
    <row r="91" spans="11:13" ht="13.5" customHeight="1">
      <c r="K91" s="25"/>
      <c r="L91" s="25"/>
      <c r="M91" s="25"/>
    </row>
    <row r="92" spans="11:13" ht="13.5" customHeight="1">
      <c r="K92" s="25"/>
      <c r="L92" s="25"/>
      <c r="M92" s="25"/>
    </row>
    <row r="93" spans="11:13" ht="13.5" customHeight="1">
      <c r="K93" s="25"/>
      <c r="L93" s="25"/>
      <c r="M93" s="25"/>
    </row>
    <row r="94" spans="11:13" ht="13.5" customHeight="1">
      <c r="K94" s="25"/>
      <c r="L94" s="25"/>
      <c r="M94" s="25"/>
    </row>
    <row r="95" spans="11:13" ht="13.5" customHeight="1">
      <c r="K95" s="25"/>
      <c r="L95" s="25"/>
      <c r="M95" s="25"/>
    </row>
    <row r="96" spans="11:13" ht="13.5" customHeight="1">
      <c r="K96" s="25"/>
      <c r="L96" s="25"/>
      <c r="M96" s="25"/>
    </row>
    <row r="97" spans="11:13" ht="13.5">
      <c r="K97" s="25"/>
      <c r="L97" s="25"/>
      <c r="M97" s="25"/>
    </row>
    <row r="98" spans="11:13" ht="13.5">
      <c r="K98" s="25"/>
      <c r="L98" s="25"/>
      <c r="M98" s="25"/>
    </row>
    <row r="99" spans="11:13" ht="13.5">
      <c r="K99" s="25"/>
      <c r="L99" s="25"/>
      <c r="M99" s="25"/>
    </row>
    <row r="100" spans="11:13" ht="13.5">
      <c r="K100" s="25"/>
      <c r="L100" s="25"/>
      <c r="M100" s="25"/>
    </row>
    <row r="101" spans="11:13" ht="13.5">
      <c r="K101" s="25"/>
      <c r="L101" s="25"/>
      <c r="M101" s="25"/>
    </row>
    <row r="102" spans="11:13" ht="13.5">
      <c r="K102" s="25"/>
      <c r="L102" s="25"/>
      <c r="M102" s="25"/>
    </row>
    <row r="103" spans="11:13" ht="13.5">
      <c r="K103" s="25"/>
      <c r="L103" s="25"/>
      <c r="M103" s="25"/>
    </row>
    <row r="104" spans="11:13" ht="13.5">
      <c r="K104" s="25"/>
      <c r="L104" s="25"/>
      <c r="M104" s="25"/>
    </row>
    <row r="105" spans="11:13" ht="13.5">
      <c r="K105" s="25"/>
      <c r="L105" s="25"/>
      <c r="M105" s="25"/>
    </row>
    <row r="106" spans="11:13" ht="13.5">
      <c r="K106" s="25"/>
      <c r="L106" s="25"/>
      <c r="M106" s="25"/>
    </row>
    <row r="107" spans="11:13" ht="13.5">
      <c r="K107" s="25"/>
      <c r="L107" s="25"/>
      <c r="M107" s="25"/>
    </row>
    <row r="108" spans="11:13" ht="13.5">
      <c r="K108" s="25"/>
      <c r="L108" s="25"/>
      <c r="M108" s="25"/>
    </row>
    <row r="109" spans="11:13" ht="13.5">
      <c r="K109" s="25"/>
      <c r="L109" s="25"/>
      <c r="M109" s="25"/>
    </row>
    <row r="110" spans="11:13" ht="13.5">
      <c r="K110" s="25"/>
      <c r="L110" s="25"/>
      <c r="M110" s="25"/>
    </row>
    <row r="111" spans="11:13" ht="13.5">
      <c r="K111" s="25"/>
      <c r="L111" s="25"/>
      <c r="M111" s="25"/>
    </row>
    <row r="112" spans="11:13" ht="13.5">
      <c r="K112" s="25"/>
      <c r="L112" s="25"/>
      <c r="M112" s="25"/>
    </row>
    <row r="113" spans="11:13" ht="13.5">
      <c r="K113" s="25"/>
      <c r="L113" s="25"/>
      <c r="M113" s="25"/>
    </row>
    <row r="114" spans="11:13" ht="13.5">
      <c r="K114" s="25"/>
      <c r="L114" s="25"/>
      <c r="M114" s="25"/>
    </row>
    <row r="115" spans="11:13" ht="13.5">
      <c r="K115" s="25"/>
      <c r="L115" s="25"/>
      <c r="M115" s="25"/>
    </row>
    <row r="116" spans="11:13" ht="13.5">
      <c r="K116" s="25"/>
      <c r="L116" s="25"/>
      <c r="M116" s="25"/>
    </row>
    <row r="117" spans="11:13" ht="13.5">
      <c r="K117" s="25"/>
      <c r="L117" s="25"/>
      <c r="M117" s="25"/>
    </row>
    <row r="118" spans="11:13" ht="13.5">
      <c r="K118" s="25"/>
      <c r="L118" s="25"/>
      <c r="M118" s="25"/>
    </row>
    <row r="119" spans="11:13" ht="13.5">
      <c r="K119" s="25"/>
      <c r="L119" s="25"/>
      <c r="M119" s="25"/>
    </row>
    <row r="120" spans="11:13" ht="13.5">
      <c r="K120" s="25"/>
      <c r="L120" s="25"/>
      <c r="M120" s="25"/>
    </row>
    <row r="121" spans="11:13" ht="13.5">
      <c r="K121" s="25"/>
      <c r="L121" s="25"/>
      <c r="M121" s="25"/>
    </row>
    <row r="122" spans="11:13" ht="13.5">
      <c r="K122" s="25"/>
      <c r="L122" s="25"/>
      <c r="M122" s="25"/>
    </row>
    <row r="123" spans="11:13" ht="13.5">
      <c r="K123" s="25"/>
      <c r="L123" s="25"/>
      <c r="M123" s="25"/>
    </row>
    <row r="124" spans="11:13" ht="13.5">
      <c r="K124" s="25"/>
      <c r="L124" s="25"/>
      <c r="M124" s="25"/>
    </row>
    <row r="125" spans="11:13" ht="13.5">
      <c r="K125" s="25"/>
      <c r="L125" s="25"/>
      <c r="M125" s="25"/>
    </row>
    <row r="126" spans="11:13" ht="13.5">
      <c r="K126" s="25"/>
      <c r="L126" s="25"/>
      <c r="M126" s="25"/>
    </row>
    <row r="127" spans="11:13" ht="13.5">
      <c r="K127" s="25"/>
      <c r="L127" s="25"/>
      <c r="M127" s="25"/>
    </row>
    <row r="128" spans="11:13" ht="13.5">
      <c r="K128" s="25"/>
      <c r="L128" s="25"/>
      <c r="M128" s="25"/>
    </row>
    <row r="129" spans="11:13" ht="13.5">
      <c r="K129" s="25"/>
      <c r="L129" s="25"/>
      <c r="M129" s="25"/>
    </row>
    <row r="130" spans="11:13" ht="13.5">
      <c r="K130" s="25"/>
      <c r="L130" s="25"/>
      <c r="M130" s="25"/>
    </row>
    <row r="131" spans="11:13" ht="13.5">
      <c r="K131" s="25"/>
      <c r="L131" s="25"/>
      <c r="M131" s="25"/>
    </row>
    <row r="132" spans="11:13" ht="13.5">
      <c r="K132" s="25"/>
      <c r="L132" s="25"/>
      <c r="M132" s="25"/>
    </row>
    <row r="133" spans="11:13" ht="13.5">
      <c r="K133" s="25"/>
      <c r="L133" s="25"/>
      <c r="M133" s="25"/>
    </row>
    <row r="134" spans="11:13" ht="13.5">
      <c r="K134" s="25"/>
      <c r="L134" s="25"/>
      <c r="M134" s="25"/>
    </row>
    <row r="135" spans="11:13" ht="13.5">
      <c r="K135" s="25"/>
      <c r="L135" s="25"/>
      <c r="M135" s="25"/>
    </row>
    <row r="136" spans="11:13" ht="13.5">
      <c r="K136" s="25"/>
      <c r="L136" s="25"/>
      <c r="M136" s="25"/>
    </row>
  </sheetData>
  <sheetProtection/>
  <mergeCells count="6">
    <mergeCell ref="I11:J27"/>
    <mergeCell ref="Q71:S71"/>
    <mergeCell ref="Q3:S3"/>
    <mergeCell ref="H3:N3"/>
    <mergeCell ref="I60:J65"/>
    <mergeCell ref="I32:J56"/>
  </mergeCells>
  <printOptions/>
  <pageMargins left="0.31496062992125984" right="0.2362204724409449" top="0.8661417322834646" bottom="0.984251968503937" header="0.5118110236220472" footer="0.5118110236220472"/>
  <pageSetup firstPageNumber="14" useFirstPageNumber="1" horizontalDpi="600" verticalDpi="600" orientation="portrait" paperSize="9" scale="74" r:id="rId2"/>
  <headerFooter alignWithMargins="0">
    <oddFooter>&amp;C&amp;"ＭＳ 明朝,標準"&amp;12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B31">
      <selection activeCell="K44" sqref="K44"/>
    </sheetView>
  </sheetViews>
  <sheetFormatPr defaultColWidth="9.00390625" defaultRowHeight="13.5"/>
  <cols>
    <col min="1" max="1" width="1.4921875" style="103" hidden="1" customWidth="1"/>
    <col min="2" max="2" width="1.4921875" style="103" customWidth="1"/>
    <col min="3" max="3" width="10.625" style="103" customWidth="1"/>
    <col min="4" max="13" width="9.125" style="103" customWidth="1"/>
    <col min="14" max="16384" width="9.00390625" style="103" customWidth="1"/>
  </cols>
  <sheetData>
    <row r="1" spans="2:11" ht="19.5" customHeight="1">
      <c r="B1" s="86" t="s">
        <v>1</v>
      </c>
      <c r="C1" s="86"/>
      <c r="D1" s="104"/>
      <c r="E1" s="104"/>
      <c r="F1" s="104"/>
      <c r="G1" s="104"/>
      <c r="H1" s="104"/>
      <c r="I1" s="104"/>
      <c r="J1" s="489"/>
      <c r="K1" s="489"/>
    </row>
    <row r="2" spans="2:11" ht="15" customHeight="1">
      <c r="B2" s="66"/>
      <c r="C2" s="65"/>
      <c r="E2" s="106"/>
      <c r="F2" s="106"/>
      <c r="G2" s="106"/>
      <c r="H2" s="106"/>
      <c r="J2" s="225"/>
      <c r="K2" s="225" t="s">
        <v>361</v>
      </c>
    </row>
    <row r="3" spans="2:11" ht="15" customHeight="1">
      <c r="B3" s="107"/>
      <c r="C3" s="490" t="s">
        <v>4</v>
      </c>
      <c r="D3" s="482" t="s">
        <v>5</v>
      </c>
      <c r="E3" s="506" t="s">
        <v>21</v>
      </c>
      <c r="F3" s="507"/>
      <c r="G3" s="508"/>
      <c r="H3" s="479" t="s">
        <v>22</v>
      </c>
      <c r="I3" s="479" t="s">
        <v>23</v>
      </c>
      <c r="J3" s="500" t="s">
        <v>442</v>
      </c>
      <c r="K3" s="482" t="s">
        <v>6</v>
      </c>
    </row>
    <row r="4" spans="1:11" ht="15" customHeight="1">
      <c r="A4" s="108"/>
      <c r="B4" s="109"/>
      <c r="C4" s="491"/>
      <c r="D4" s="497"/>
      <c r="E4" s="482" t="s">
        <v>177</v>
      </c>
      <c r="F4" s="482" t="s">
        <v>178</v>
      </c>
      <c r="G4" s="482" t="s">
        <v>179</v>
      </c>
      <c r="H4" s="480"/>
      <c r="I4" s="480"/>
      <c r="J4" s="501"/>
      <c r="K4" s="497"/>
    </row>
    <row r="5" spans="1:11" ht="15" customHeight="1">
      <c r="A5" s="108"/>
      <c r="B5" s="109"/>
      <c r="C5" s="492"/>
      <c r="D5" s="483"/>
      <c r="E5" s="483"/>
      <c r="F5" s="483"/>
      <c r="G5" s="483"/>
      <c r="H5" s="481"/>
      <c r="I5" s="481"/>
      <c r="J5" s="502"/>
      <c r="K5" s="483"/>
    </row>
    <row r="6" spans="1:11" ht="12" customHeight="1">
      <c r="A6" s="108"/>
      <c r="B6" s="110"/>
      <c r="C6" s="209"/>
      <c r="D6" s="226" t="s">
        <v>180</v>
      </c>
      <c r="E6" s="111" t="s">
        <v>24</v>
      </c>
      <c r="F6" s="111" t="s">
        <v>24</v>
      </c>
      <c r="G6" s="111" t="s">
        <v>24</v>
      </c>
      <c r="H6" s="112" t="s">
        <v>24</v>
      </c>
      <c r="I6" s="112" t="s">
        <v>24</v>
      </c>
      <c r="J6" s="112" t="s">
        <v>24</v>
      </c>
      <c r="K6" s="113" t="s">
        <v>181</v>
      </c>
    </row>
    <row r="7" spans="1:17" ht="18" customHeight="1">
      <c r="A7" s="108"/>
      <c r="B7" s="116"/>
      <c r="C7" s="223" t="s">
        <v>462</v>
      </c>
      <c r="D7" s="228">
        <v>25955</v>
      </c>
      <c r="E7" s="211">
        <f>F7+G7</f>
        <v>68616</v>
      </c>
      <c r="F7" s="211">
        <v>33730</v>
      </c>
      <c r="G7" s="211">
        <v>34886</v>
      </c>
      <c r="H7" s="212">
        <f>E7/D7</f>
        <v>2.6436524754382584</v>
      </c>
      <c r="I7" s="213">
        <v>-373</v>
      </c>
      <c r="J7" s="214">
        <v>96.7</v>
      </c>
      <c r="K7" s="429" t="s">
        <v>365</v>
      </c>
      <c r="N7" s="114"/>
      <c r="O7" s="114"/>
      <c r="P7" s="114"/>
      <c r="Q7" s="114"/>
    </row>
    <row r="8" spans="1:17" ht="15" customHeight="1">
      <c r="A8" s="108"/>
      <c r="B8" s="116"/>
      <c r="C8" s="234"/>
      <c r="D8" s="230"/>
      <c r="E8" s="230"/>
      <c r="F8" s="231"/>
      <c r="G8" s="231"/>
      <c r="H8" s="231"/>
      <c r="I8" s="232"/>
      <c r="J8" s="233"/>
      <c r="K8" s="105" t="s">
        <v>182</v>
      </c>
      <c r="L8" s="227"/>
      <c r="N8" s="114"/>
      <c r="O8" s="114"/>
      <c r="P8" s="114"/>
      <c r="Q8" s="114"/>
    </row>
    <row r="9" spans="1:17" ht="15" customHeight="1">
      <c r="A9" s="108"/>
      <c r="B9" s="116"/>
      <c r="C9" s="235"/>
      <c r="D9" s="236"/>
      <c r="E9" s="236"/>
      <c r="F9" s="237"/>
      <c r="G9" s="237"/>
      <c r="H9" s="237"/>
      <c r="I9" s="238"/>
      <c r="J9" s="239"/>
      <c r="K9" s="240"/>
      <c r="L9" s="227"/>
      <c r="M9" s="225" t="s">
        <v>361</v>
      </c>
      <c r="N9" s="114"/>
      <c r="O9" s="114"/>
      <c r="P9" s="114"/>
      <c r="Q9" s="114"/>
    </row>
    <row r="10" spans="1:17" ht="15" customHeight="1">
      <c r="A10" s="108"/>
      <c r="B10" s="116"/>
      <c r="C10" s="490" t="s">
        <v>4</v>
      </c>
      <c r="D10" s="482" t="s">
        <v>5</v>
      </c>
      <c r="E10" s="506" t="s">
        <v>21</v>
      </c>
      <c r="F10" s="507"/>
      <c r="G10" s="507"/>
      <c r="H10" s="507"/>
      <c r="I10" s="507"/>
      <c r="J10" s="507"/>
      <c r="K10" s="507"/>
      <c r="L10" s="507"/>
      <c r="M10" s="508"/>
      <c r="N10" s="114"/>
      <c r="O10" s="114"/>
      <c r="P10" s="114"/>
      <c r="Q10" s="114"/>
    </row>
    <row r="11" spans="1:17" ht="15" customHeight="1">
      <c r="A11" s="108"/>
      <c r="B11" s="116"/>
      <c r="C11" s="491"/>
      <c r="D11" s="497"/>
      <c r="E11" s="497" t="s">
        <v>177</v>
      </c>
      <c r="F11" s="497" t="s">
        <v>178</v>
      </c>
      <c r="G11" s="498" t="s">
        <v>179</v>
      </c>
      <c r="H11" s="496" t="s">
        <v>443</v>
      </c>
      <c r="I11" s="496"/>
      <c r="J11" s="496"/>
      <c r="K11" s="505" t="s">
        <v>445</v>
      </c>
      <c r="L11" s="505"/>
      <c r="M11" s="505"/>
      <c r="N11" s="114"/>
      <c r="O11" s="114"/>
      <c r="P11" s="114"/>
      <c r="Q11" s="114"/>
    </row>
    <row r="12" spans="1:17" ht="15" customHeight="1">
      <c r="A12" s="108"/>
      <c r="B12" s="116"/>
      <c r="C12" s="492"/>
      <c r="D12" s="483"/>
      <c r="E12" s="483"/>
      <c r="F12" s="483"/>
      <c r="G12" s="499"/>
      <c r="H12" s="245" t="s">
        <v>444</v>
      </c>
      <c r="I12" s="246" t="s">
        <v>155</v>
      </c>
      <c r="J12" s="247" t="s">
        <v>156</v>
      </c>
      <c r="K12" s="245" t="s">
        <v>444</v>
      </c>
      <c r="L12" s="246" t="s">
        <v>155</v>
      </c>
      <c r="M12" s="247" t="s">
        <v>156</v>
      </c>
      <c r="N12" s="114"/>
      <c r="O12" s="114"/>
      <c r="P12" s="114"/>
      <c r="Q12" s="114"/>
    </row>
    <row r="13" spans="1:17" ht="12" customHeight="1">
      <c r="A13" s="108"/>
      <c r="B13" s="116"/>
      <c r="C13" s="229"/>
      <c r="D13" s="226" t="s">
        <v>180</v>
      </c>
      <c r="E13" s="111" t="s">
        <v>24</v>
      </c>
      <c r="F13" s="111" t="s">
        <v>24</v>
      </c>
      <c r="G13" s="111" t="s">
        <v>24</v>
      </c>
      <c r="H13" s="112" t="s">
        <v>24</v>
      </c>
      <c r="I13" s="112" t="s">
        <v>24</v>
      </c>
      <c r="J13" s="112" t="s">
        <v>24</v>
      </c>
      <c r="K13" s="243" t="s">
        <v>24</v>
      </c>
      <c r="L13" s="243" t="s">
        <v>24</v>
      </c>
      <c r="M13" s="244" t="s">
        <v>24</v>
      </c>
      <c r="N13" s="114"/>
      <c r="O13" s="114"/>
      <c r="P13" s="114"/>
      <c r="Q13" s="114"/>
    </row>
    <row r="14" spans="1:17" ht="18" customHeight="1">
      <c r="A14" s="108"/>
      <c r="B14" s="116"/>
      <c r="C14" s="375" t="s">
        <v>439</v>
      </c>
      <c r="D14" s="43">
        <v>26281</v>
      </c>
      <c r="E14" s="391">
        <f>F14+G14</f>
        <v>68506</v>
      </c>
      <c r="F14" s="44">
        <f>I14+L14</f>
        <v>33627</v>
      </c>
      <c r="G14" s="44">
        <f>J14+M14</f>
        <v>34879</v>
      </c>
      <c r="H14" s="44">
        <f>I14+J14</f>
        <v>68010</v>
      </c>
      <c r="I14" s="44">
        <v>33431</v>
      </c>
      <c r="J14" s="54">
        <v>34579</v>
      </c>
      <c r="K14" s="393">
        <f>L14+M14</f>
        <v>496</v>
      </c>
      <c r="L14" s="44">
        <v>196</v>
      </c>
      <c r="M14" s="395">
        <v>300</v>
      </c>
      <c r="N14" s="114"/>
      <c r="O14" s="114"/>
      <c r="P14" s="114"/>
      <c r="Q14" s="114"/>
    </row>
    <row r="15" spans="1:17" ht="18" customHeight="1">
      <c r="A15" s="108"/>
      <c r="B15" s="116"/>
      <c r="C15" s="394">
        <v>26</v>
      </c>
      <c r="D15" s="43">
        <v>26486</v>
      </c>
      <c r="E15" s="391">
        <f>F15+G15</f>
        <v>68194</v>
      </c>
      <c r="F15" s="392">
        <v>33442</v>
      </c>
      <c r="G15" s="392">
        <v>34752</v>
      </c>
      <c r="H15" s="392">
        <f>I15+J15</f>
        <v>67695</v>
      </c>
      <c r="I15" s="44">
        <v>33233</v>
      </c>
      <c r="J15" s="54">
        <v>34462</v>
      </c>
      <c r="K15" s="393">
        <f>L15+M15</f>
        <v>499</v>
      </c>
      <c r="L15" s="44">
        <v>209</v>
      </c>
      <c r="M15" s="395">
        <v>290</v>
      </c>
      <c r="N15" s="114"/>
      <c r="O15" s="114"/>
      <c r="P15" s="114"/>
      <c r="Q15" s="114"/>
    </row>
    <row r="16" spans="1:17" ht="18" customHeight="1">
      <c r="A16" s="108"/>
      <c r="B16" s="116"/>
      <c r="C16" s="394">
        <v>27</v>
      </c>
      <c r="D16" s="392">
        <v>26573</v>
      </c>
      <c r="E16" s="391">
        <f>F16+G16</f>
        <v>67596</v>
      </c>
      <c r="F16" s="392">
        <v>33197</v>
      </c>
      <c r="G16" s="392">
        <v>34399</v>
      </c>
      <c r="H16" s="392">
        <f>I16+J16</f>
        <v>67090</v>
      </c>
      <c r="I16" s="392">
        <v>32977</v>
      </c>
      <c r="J16" s="430">
        <v>34113</v>
      </c>
      <c r="K16" s="393">
        <f>L16+M16</f>
        <v>506</v>
      </c>
      <c r="L16" s="392">
        <v>220</v>
      </c>
      <c r="M16" s="431">
        <v>286</v>
      </c>
      <c r="N16" s="114"/>
      <c r="O16" s="114"/>
      <c r="P16" s="114"/>
      <c r="Q16" s="114"/>
    </row>
    <row r="17" spans="1:17" ht="18" customHeight="1">
      <c r="A17" s="108"/>
      <c r="B17" s="116"/>
      <c r="C17" s="376">
        <v>28</v>
      </c>
      <c r="D17" s="383">
        <v>26841</v>
      </c>
      <c r="E17" s="248">
        <v>67001</v>
      </c>
      <c r="F17" s="383">
        <v>32862</v>
      </c>
      <c r="G17" s="383">
        <v>34139</v>
      </c>
      <c r="H17" s="383">
        <f>I17+J17</f>
        <v>66434</v>
      </c>
      <c r="I17" s="383">
        <v>32598</v>
      </c>
      <c r="J17" s="418">
        <v>33836</v>
      </c>
      <c r="K17" s="214">
        <f>L17+M17</f>
        <v>567</v>
      </c>
      <c r="L17" s="383">
        <v>264</v>
      </c>
      <c r="M17" s="419">
        <v>303</v>
      </c>
      <c r="N17" s="114"/>
      <c r="O17" s="114"/>
      <c r="P17" s="114"/>
      <c r="Q17" s="114"/>
    </row>
    <row r="18" spans="3:15" ht="15" customHeight="1">
      <c r="C18" s="241"/>
      <c r="D18" s="106"/>
      <c r="F18" s="225"/>
      <c r="G18" s="225" t="s">
        <v>361</v>
      </c>
      <c r="M18" s="105" t="s">
        <v>182</v>
      </c>
      <c r="N18" s="241"/>
      <c r="O18" s="241"/>
    </row>
    <row r="19" spans="3:11" ht="15" customHeight="1">
      <c r="C19" s="490" t="s">
        <v>4</v>
      </c>
      <c r="D19" s="479" t="s">
        <v>22</v>
      </c>
      <c r="E19" s="479" t="s">
        <v>23</v>
      </c>
      <c r="F19" s="500" t="s">
        <v>442</v>
      </c>
      <c r="G19" s="482" t="s">
        <v>6</v>
      </c>
      <c r="J19" s="105"/>
      <c r="K19" s="105"/>
    </row>
    <row r="20" spans="3:11" ht="15" customHeight="1">
      <c r="C20" s="491"/>
      <c r="D20" s="480"/>
      <c r="E20" s="480"/>
      <c r="F20" s="501"/>
      <c r="G20" s="497"/>
      <c r="J20" s="105"/>
      <c r="K20" s="105"/>
    </row>
    <row r="21" spans="3:11" ht="15" customHeight="1">
      <c r="C21" s="492"/>
      <c r="D21" s="481"/>
      <c r="E21" s="481"/>
      <c r="F21" s="502"/>
      <c r="G21" s="483"/>
      <c r="J21" s="105"/>
      <c r="K21" s="105"/>
    </row>
    <row r="22" spans="3:11" ht="12" customHeight="1">
      <c r="C22" s="229"/>
      <c r="D22" s="121" t="s">
        <v>24</v>
      </c>
      <c r="E22" s="112" t="s">
        <v>24</v>
      </c>
      <c r="F22" s="112" t="s">
        <v>24</v>
      </c>
      <c r="G22" s="113" t="s">
        <v>181</v>
      </c>
      <c r="J22" s="105"/>
      <c r="K22" s="105"/>
    </row>
    <row r="23" spans="3:11" ht="18" customHeight="1">
      <c r="C23" s="375" t="s">
        <v>439</v>
      </c>
      <c r="D23" s="398">
        <f>E14/D14</f>
        <v>2.6066740230584835</v>
      </c>
      <c r="E23" s="396">
        <f>E14-E7</f>
        <v>-110</v>
      </c>
      <c r="F23" s="397">
        <f>ROUND(F14/G14*100,1)</f>
        <v>96.4</v>
      </c>
      <c r="G23" s="400">
        <f>E14/180.09</f>
        <v>380.39868954411685</v>
      </c>
      <c r="J23" s="105"/>
      <c r="K23" s="105"/>
    </row>
    <row r="24" spans="3:11" ht="18" customHeight="1">
      <c r="C24" s="394">
        <v>26</v>
      </c>
      <c r="D24" s="398">
        <f>E15/D15</f>
        <v>2.5747187193234162</v>
      </c>
      <c r="E24" s="396">
        <f>E15-E14</f>
        <v>-312</v>
      </c>
      <c r="F24" s="397">
        <f>ROUND(F15/G15*100,1)</f>
        <v>96.2</v>
      </c>
      <c r="G24" s="399">
        <f>E15/180.09</f>
        <v>378.66622244433336</v>
      </c>
      <c r="J24" s="105"/>
      <c r="K24" s="105"/>
    </row>
    <row r="25" spans="3:11" ht="18" customHeight="1">
      <c r="C25" s="394">
        <v>27</v>
      </c>
      <c r="D25" s="398">
        <f>E16/D16</f>
        <v>2.5437850449704587</v>
      </c>
      <c r="E25" s="396">
        <f>E16-E15</f>
        <v>-598</v>
      </c>
      <c r="F25" s="397">
        <f>ROUND(F16/G16*100,1)</f>
        <v>96.5</v>
      </c>
      <c r="G25" s="399">
        <f>E16/180.29</f>
        <v>374.9292806034722</v>
      </c>
      <c r="J25" s="105"/>
      <c r="K25" s="105"/>
    </row>
    <row r="26" spans="3:11" ht="18" customHeight="1">
      <c r="C26" s="376">
        <v>28</v>
      </c>
      <c r="D26" s="420">
        <f>E17/D17</f>
        <v>2.496218471740993</v>
      </c>
      <c r="E26" s="213">
        <f>E17-E16</f>
        <v>-595</v>
      </c>
      <c r="F26" s="249">
        <f>ROUND(F17/G17*100,1)</f>
        <v>96.3</v>
      </c>
      <c r="G26" s="384">
        <f>E17/180.29</f>
        <v>371.6290420988408</v>
      </c>
      <c r="J26" s="105"/>
      <c r="K26" s="105"/>
    </row>
    <row r="27" spans="3:11" ht="15" customHeight="1">
      <c r="C27" s="377"/>
      <c r="D27" s="104"/>
      <c r="E27" s="104"/>
      <c r="F27" s="104"/>
      <c r="G27" s="105" t="s">
        <v>182</v>
      </c>
      <c r="H27" s="242"/>
      <c r="J27" s="105"/>
      <c r="K27" s="105"/>
    </row>
    <row r="28" spans="3:11" ht="15" customHeight="1">
      <c r="C28" s="241" t="s">
        <v>447</v>
      </c>
      <c r="J28" s="105"/>
      <c r="K28" s="105"/>
    </row>
    <row r="29" spans="10:11" ht="15" customHeight="1">
      <c r="J29" s="105"/>
      <c r="K29" s="105"/>
    </row>
    <row r="30" ht="15" customHeight="1">
      <c r="B30" s="93" t="s">
        <v>440</v>
      </c>
    </row>
    <row r="31" spans="3:12" ht="12" customHeight="1">
      <c r="C31" s="93"/>
      <c r="D31" s="86"/>
      <c r="K31" s="489" t="s">
        <v>361</v>
      </c>
      <c r="L31" s="489"/>
    </row>
    <row r="32" spans="2:12" ht="19.5" customHeight="1">
      <c r="B32" s="118"/>
      <c r="C32" s="224" t="s">
        <v>446</v>
      </c>
      <c r="D32" s="119" t="s">
        <v>9</v>
      </c>
      <c r="E32" s="119" t="s">
        <v>10</v>
      </c>
      <c r="F32" s="119" t="s">
        <v>11</v>
      </c>
      <c r="G32" s="119" t="s">
        <v>12</v>
      </c>
      <c r="H32" s="119" t="s">
        <v>13</v>
      </c>
      <c r="I32" s="119" t="s">
        <v>14</v>
      </c>
      <c r="J32" s="119" t="s">
        <v>15</v>
      </c>
      <c r="K32" s="119" t="s">
        <v>16</v>
      </c>
      <c r="L32" s="119" t="s">
        <v>17</v>
      </c>
    </row>
    <row r="33" spans="2:12" ht="12" customHeight="1">
      <c r="B33" s="120"/>
      <c r="C33" s="209"/>
      <c r="D33" s="121" t="s">
        <v>24</v>
      </c>
      <c r="E33" s="112" t="s">
        <v>24</v>
      </c>
      <c r="F33" s="112" t="s">
        <v>24</v>
      </c>
      <c r="G33" s="112" t="s">
        <v>24</v>
      </c>
      <c r="H33" s="112" t="s">
        <v>24</v>
      </c>
      <c r="I33" s="122" t="s">
        <v>24</v>
      </c>
      <c r="J33" s="122" t="s">
        <v>24</v>
      </c>
      <c r="K33" s="122" t="s">
        <v>24</v>
      </c>
      <c r="L33" s="123" t="s">
        <v>24</v>
      </c>
    </row>
    <row r="34" spans="2:12" ht="18" customHeight="1">
      <c r="B34" s="126"/>
      <c r="C34" s="223" t="s">
        <v>462</v>
      </c>
      <c r="D34" s="125">
        <v>546</v>
      </c>
      <c r="E34" s="106">
        <v>205</v>
      </c>
      <c r="F34" s="106">
        <v>47</v>
      </c>
      <c r="G34" s="106">
        <v>8</v>
      </c>
      <c r="H34" s="106">
        <v>31</v>
      </c>
      <c r="I34" s="106">
        <v>5</v>
      </c>
      <c r="J34" s="106">
        <v>6</v>
      </c>
      <c r="K34" s="106">
        <v>24</v>
      </c>
      <c r="L34" s="115">
        <v>81</v>
      </c>
    </row>
    <row r="35" spans="2:12" ht="18" customHeight="1">
      <c r="B35" s="126"/>
      <c r="C35" s="223">
        <v>25</v>
      </c>
      <c r="D35" s="378">
        <v>496</v>
      </c>
      <c r="E35" s="379">
        <v>202</v>
      </c>
      <c r="F35" s="379">
        <v>47</v>
      </c>
      <c r="G35" s="379">
        <v>7</v>
      </c>
      <c r="H35" s="379">
        <v>18</v>
      </c>
      <c r="I35" s="379">
        <v>5</v>
      </c>
      <c r="J35" s="379">
        <v>6</v>
      </c>
      <c r="K35" s="379">
        <v>21</v>
      </c>
      <c r="L35" s="380">
        <v>77</v>
      </c>
    </row>
    <row r="36" spans="2:12" ht="18" customHeight="1">
      <c r="B36" s="126"/>
      <c r="C36" s="223">
        <v>26</v>
      </c>
      <c r="D36" s="378">
        <f>SUM(E36:L36,D45:G45)</f>
        <v>499</v>
      </c>
      <c r="E36" s="379">
        <v>171</v>
      </c>
      <c r="F36" s="379">
        <v>47</v>
      </c>
      <c r="G36" s="379">
        <v>9</v>
      </c>
      <c r="H36" s="379">
        <v>17</v>
      </c>
      <c r="I36" s="379">
        <v>4</v>
      </c>
      <c r="J36" s="379">
        <v>7</v>
      </c>
      <c r="K36" s="379">
        <v>18</v>
      </c>
      <c r="L36" s="380">
        <v>83</v>
      </c>
    </row>
    <row r="37" spans="2:12" ht="18" customHeight="1">
      <c r="B37" s="126"/>
      <c r="C37" s="394">
        <v>27</v>
      </c>
      <c r="D37" s="127">
        <f>SUM(E37:L37,D46:G46)</f>
        <v>506</v>
      </c>
      <c r="E37" s="128">
        <v>157</v>
      </c>
      <c r="F37" s="128">
        <v>49</v>
      </c>
      <c r="G37" s="128">
        <v>8</v>
      </c>
      <c r="H37" s="128">
        <v>19</v>
      </c>
      <c r="I37" s="128">
        <v>4</v>
      </c>
      <c r="J37" s="128">
        <v>6</v>
      </c>
      <c r="K37" s="128">
        <v>19</v>
      </c>
      <c r="L37" s="117">
        <v>79</v>
      </c>
    </row>
    <row r="38" spans="2:12" ht="18" customHeight="1">
      <c r="B38" s="126"/>
      <c r="C38" s="376">
        <v>28</v>
      </c>
      <c r="D38" s="127">
        <f>SUM(E38:L38,D47:G47)</f>
        <v>567</v>
      </c>
      <c r="E38" s="106">
        <v>147</v>
      </c>
      <c r="F38" s="106">
        <v>52</v>
      </c>
      <c r="G38" s="106">
        <v>10</v>
      </c>
      <c r="H38" s="106">
        <v>19</v>
      </c>
      <c r="I38" s="106">
        <v>0</v>
      </c>
      <c r="J38" s="106">
        <v>7</v>
      </c>
      <c r="K38" s="106">
        <v>21</v>
      </c>
      <c r="L38" s="115">
        <v>91</v>
      </c>
    </row>
    <row r="39" spans="4:12" ht="15" customHeight="1">
      <c r="D39" s="104"/>
      <c r="E39" s="104"/>
      <c r="F39" s="104"/>
      <c r="G39" s="104"/>
      <c r="H39" s="104"/>
      <c r="I39" s="104"/>
      <c r="J39" s="104"/>
      <c r="L39" s="105" t="s">
        <v>182</v>
      </c>
    </row>
    <row r="40" spans="4:12" ht="15" customHeight="1">
      <c r="D40" s="106"/>
      <c r="E40" s="106"/>
      <c r="F40" s="489" t="s">
        <v>361</v>
      </c>
      <c r="G40" s="489"/>
      <c r="H40" s="104"/>
      <c r="I40" s="104"/>
      <c r="J40" s="104"/>
      <c r="K40" s="104"/>
      <c r="L40" s="104"/>
    </row>
    <row r="41" spans="2:8" ht="19.5" customHeight="1">
      <c r="B41" s="118"/>
      <c r="C41" s="224" t="s">
        <v>446</v>
      </c>
      <c r="D41" s="129" t="s">
        <v>18</v>
      </c>
      <c r="E41" s="218" t="s">
        <v>441</v>
      </c>
      <c r="F41" s="219" t="s">
        <v>19</v>
      </c>
      <c r="G41" s="119" t="s">
        <v>20</v>
      </c>
      <c r="H41" s="124"/>
    </row>
    <row r="42" spans="2:8" ht="12" customHeight="1">
      <c r="B42" s="118"/>
      <c r="C42" s="209"/>
      <c r="D42" s="121" t="s">
        <v>24</v>
      </c>
      <c r="E42" s="112" t="s">
        <v>24</v>
      </c>
      <c r="F42" s="112" t="s">
        <v>24</v>
      </c>
      <c r="G42" s="113" t="s">
        <v>24</v>
      </c>
      <c r="H42" s="104"/>
    </row>
    <row r="43" spans="2:11" ht="18" customHeight="1">
      <c r="B43" s="126"/>
      <c r="C43" s="223" t="s">
        <v>462</v>
      </c>
      <c r="D43" s="125">
        <v>23</v>
      </c>
      <c r="E43" s="106">
        <v>7</v>
      </c>
      <c r="F43" s="106">
        <v>5</v>
      </c>
      <c r="G43" s="115">
        <v>104</v>
      </c>
      <c r="H43" s="220"/>
      <c r="I43" s="221"/>
      <c r="J43" s="221"/>
      <c r="K43" s="221"/>
    </row>
    <row r="44" spans="2:11" ht="18" customHeight="1">
      <c r="B44" s="126"/>
      <c r="C44" s="223">
        <v>25</v>
      </c>
      <c r="D44" s="127">
        <v>24</v>
      </c>
      <c r="E44" s="128">
        <v>7</v>
      </c>
      <c r="F44" s="128">
        <v>3</v>
      </c>
      <c r="G44" s="117">
        <f>D35-E35-F35-G35-H35-I35-J35-K35-L35-D44-E44-F44</f>
        <v>79</v>
      </c>
      <c r="H44" s="222"/>
      <c r="I44" s="221"/>
      <c r="J44" s="221"/>
      <c r="K44" s="221"/>
    </row>
    <row r="45" spans="2:7" ht="18" customHeight="1">
      <c r="B45" s="126"/>
      <c r="C45" s="223">
        <v>26</v>
      </c>
      <c r="D45" s="378">
        <v>24</v>
      </c>
      <c r="E45" s="379">
        <v>7</v>
      </c>
      <c r="F45" s="379">
        <v>4</v>
      </c>
      <c r="G45" s="380">
        <v>108</v>
      </c>
    </row>
    <row r="46" spans="2:7" ht="18" customHeight="1">
      <c r="B46" s="126"/>
      <c r="C46" s="223">
        <v>27</v>
      </c>
      <c r="D46" s="127">
        <v>25</v>
      </c>
      <c r="E46" s="128">
        <v>11</v>
      </c>
      <c r="F46" s="128">
        <v>5</v>
      </c>
      <c r="G46" s="117">
        <v>124</v>
      </c>
    </row>
    <row r="47" spans="2:7" ht="18" customHeight="1">
      <c r="B47" s="126"/>
      <c r="C47" s="376">
        <v>28</v>
      </c>
      <c r="D47" s="128">
        <v>25</v>
      </c>
      <c r="E47" s="128">
        <v>9</v>
      </c>
      <c r="F47" s="128">
        <v>6</v>
      </c>
      <c r="G47" s="117">
        <v>180</v>
      </c>
    </row>
    <row r="48" spans="2:8" ht="19.5" customHeight="1">
      <c r="B48" s="104"/>
      <c r="C48" s="104"/>
      <c r="G48" s="105" t="s">
        <v>182</v>
      </c>
      <c r="H48" s="105"/>
    </row>
    <row r="49" ht="15" customHeight="1"/>
    <row r="50" spans="2:12" ht="15" customHeight="1">
      <c r="B50" s="130"/>
      <c r="C50" s="87" t="s">
        <v>188</v>
      </c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ht="12" customHeight="1">
      <c r="B51" s="130"/>
      <c r="C51" s="130"/>
      <c r="D51" s="131"/>
      <c r="E51" s="131"/>
      <c r="F51" s="131"/>
      <c r="G51" s="131"/>
      <c r="H51" s="131"/>
      <c r="I51" s="131"/>
      <c r="J51" s="131"/>
      <c r="K51" s="489" t="s">
        <v>360</v>
      </c>
      <c r="L51" s="489"/>
    </row>
    <row r="52" spans="2:12" ht="19.5" customHeight="1">
      <c r="B52" s="130"/>
      <c r="C52" s="484" t="s">
        <v>359</v>
      </c>
      <c r="D52" s="486" t="s">
        <v>25</v>
      </c>
      <c r="E52" s="487"/>
      <c r="F52" s="488"/>
      <c r="G52" s="486" t="s">
        <v>26</v>
      </c>
      <c r="H52" s="487"/>
      <c r="I52" s="488"/>
      <c r="J52" s="493" t="s">
        <v>27</v>
      </c>
      <c r="K52" s="494"/>
      <c r="L52" s="495"/>
    </row>
    <row r="53" spans="2:12" ht="19.5" customHeight="1">
      <c r="B53" s="130"/>
      <c r="C53" s="485"/>
      <c r="D53" s="132" t="s">
        <v>28</v>
      </c>
      <c r="E53" s="133" t="s">
        <v>29</v>
      </c>
      <c r="F53" s="133" t="s">
        <v>30</v>
      </c>
      <c r="G53" s="133" t="s">
        <v>31</v>
      </c>
      <c r="H53" s="133" t="s">
        <v>32</v>
      </c>
      <c r="I53" s="133" t="s">
        <v>183</v>
      </c>
      <c r="J53" s="133" t="s">
        <v>33</v>
      </c>
      <c r="K53" s="133" t="s">
        <v>34</v>
      </c>
      <c r="L53" s="133" t="s">
        <v>134</v>
      </c>
    </row>
    <row r="54" spans="2:12" ht="12" customHeight="1">
      <c r="B54" s="130"/>
      <c r="C54" s="209"/>
      <c r="D54" s="134" t="s">
        <v>24</v>
      </c>
      <c r="E54" s="135" t="s">
        <v>24</v>
      </c>
      <c r="F54" s="135" t="s">
        <v>24</v>
      </c>
      <c r="G54" s="135" t="s">
        <v>24</v>
      </c>
      <c r="H54" s="135" t="s">
        <v>24</v>
      </c>
      <c r="I54" s="135" t="s">
        <v>24</v>
      </c>
      <c r="J54" s="135" t="s">
        <v>35</v>
      </c>
      <c r="K54" s="135" t="s">
        <v>35</v>
      </c>
      <c r="L54" s="136" t="s">
        <v>35</v>
      </c>
    </row>
    <row r="55" spans="2:12" ht="18" customHeight="1">
      <c r="B55" s="130"/>
      <c r="C55" s="223" t="s">
        <v>462</v>
      </c>
      <c r="D55" s="148">
        <v>418</v>
      </c>
      <c r="E55" s="149">
        <v>756</v>
      </c>
      <c r="F55" s="150">
        <f>D55-E55</f>
        <v>-338</v>
      </c>
      <c r="G55" s="151">
        <v>1625</v>
      </c>
      <c r="H55" s="151">
        <v>1880</v>
      </c>
      <c r="I55" s="150">
        <f>G55-H55</f>
        <v>-255</v>
      </c>
      <c r="J55" s="149">
        <v>271</v>
      </c>
      <c r="K55" s="149">
        <v>111</v>
      </c>
      <c r="L55" s="152">
        <v>8</v>
      </c>
    </row>
    <row r="56" spans="2:12" ht="18" customHeight="1">
      <c r="B56" s="130"/>
      <c r="C56" s="394">
        <v>25</v>
      </c>
      <c r="D56" s="401">
        <v>454</v>
      </c>
      <c r="E56" s="402">
        <v>744</v>
      </c>
      <c r="F56" s="403">
        <f>D56-E56</f>
        <v>-290</v>
      </c>
      <c r="G56" s="404">
        <v>1731</v>
      </c>
      <c r="H56" s="404">
        <v>1690</v>
      </c>
      <c r="I56" s="403">
        <f>G56-H56</f>
        <v>41</v>
      </c>
      <c r="J56" s="402">
        <v>255</v>
      </c>
      <c r="K56" s="402">
        <v>121</v>
      </c>
      <c r="L56" s="405">
        <v>9</v>
      </c>
    </row>
    <row r="57" spans="2:12" ht="18" customHeight="1">
      <c r="B57" s="130"/>
      <c r="C57" s="394">
        <v>26</v>
      </c>
      <c r="D57" s="137">
        <v>410</v>
      </c>
      <c r="E57" s="138">
        <v>701</v>
      </c>
      <c r="F57" s="421">
        <f>D57-E57</f>
        <v>-291</v>
      </c>
      <c r="G57" s="422">
        <v>1572</v>
      </c>
      <c r="H57" s="422">
        <v>1852</v>
      </c>
      <c r="I57" s="421">
        <f>G57-H57</f>
        <v>-280</v>
      </c>
      <c r="J57" s="138">
        <v>255</v>
      </c>
      <c r="K57" s="138">
        <v>126</v>
      </c>
      <c r="L57" s="139">
        <v>11</v>
      </c>
    </row>
    <row r="58" spans="2:12" ht="18" customHeight="1">
      <c r="B58" s="130"/>
      <c r="C58" s="376">
        <v>27</v>
      </c>
      <c r="D58" s="138">
        <v>398</v>
      </c>
      <c r="E58" s="138">
        <v>747</v>
      </c>
      <c r="F58" s="421">
        <f>D58-E58</f>
        <v>-349</v>
      </c>
      <c r="G58" s="422">
        <v>1714</v>
      </c>
      <c r="H58" s="422">
        <v>1919</v>
      </c>
      <c r="I58" s="421">
        <f>G58-H58</f>
        <v>-205</v>
      </c>
      <c r="J58" s="138">
        <v>244</v>
      </c>
      <c r="K58" s="138">
        <v>106</v>
      </c>
      <c r="L58" s="139">
        <v>12</v>
      </c>
    </row>
    <row r="59" spans="2:12" ht="18" customHeight="1">
      <c r="B59" s="130"/>
      <c r="C59" s="130"/>
      <c r="D59" s="130"/>
      <c r="E59" s="130"/>
      <c r="F59" s="130"/>
      <c r="G59" s="130"/>
      <c r="H59" s="130"/>
      <c r="I59" s="130"/>
      <c r="J59" s="503" t="s">
        <v>184</v>
      </c>
      <c r="K59" s="504"/>
      <c r="L59" s="504"/>
    </row>
    <row r="60" ht="19.5" customHeight="1">
      <c r="B60" s="130"/>
    </row>
  </sheetData>
  <sheetProtection/>
  <mergeCells count="32">
    <mergeCell ref="J1:K1"/>
    <mergeCell ref="J59:L59"/>
    <mergeCell ref="I3:I5"/>
    <mergeCell ref="J3:J5"/>
    <mergeCell ref="G4:G5"/>
    <mergeCell ref="K31:L31"/>
    <mergeCell ref="K3:K5"/>
    <mergeCell ref="K11:M11"/>
    <mergeCell ref="E10:M10"/>
    <mergeCell ref="E3:G3"/>
    <mergeCell ref="D3:D5"/>
    <mergeCell ref="C10:C12"/>
    <mergeCell ref="E19:E21"/>
    <mergeCell ref="F19:F21"/>
    <mergeCell ref="D10:D12"/>
    <mergeCell ref="E11:E12"/>
    <mergeCell ref="J52:L52"/>
    <mergeCell ref="H11:J11"/>
    <mergeCell ref="G19:G21"/>
    <mergeCell ref="F11:F12"/>
    <mergeCell ref="G11:G12"/>
    <mergeCell ref="K51:L51"/>
    <mergeCell ref="H3:H5"/>
    <mergeCell ref="E4:E5"/>
    <mergeCell ref="C52:C53"/>
    <mergeCell ref="D52:F52"/>
    <mergeCell ref="G52:I52"/>
    <mergeCell ref="F40:G40"/>
    <mergeCell ref="C3:C5"/>
    <mergeCell ref="C19:C21"/>
    <mergeCell ref="F4:F5"/>
    <mergeCell ref="D19:D21"/>
  </mergeCells>
  <printOptions/>
  <pageMargins left="0.4724409448818898" right="0.4724409448818898" top="0.3937007874015748" bottom="0" header="0.5118110236220472" footer="0.5118110236220472"/>
  <pageSetup firstPageNumber="14" useFirstPageNumber="1" horizontalDpi="600" verticalDpi="600" orientation="portrait" paperSize="9" scale="87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zoomScalePageLayoutView="0" workbookViewId="0" topLeftCell="A34">
      <selection activeCell="F51" sqref="F51"/>
    </sheetView>
  </sheetViews>
  <sheetFormatPr defaultColWidth="9.00390625" defaultRowHeight="13.5"/>
  <cols>
    <col min="1" max="1" width="3.875" style="4" customWidth="1"/>
    <col min="2" max="2" width="26.125" style="4" customWidth="1"/>
    <col min="3" max="7" width="12.625" style="4" customWidth="1"/>
    <col min="8" max="16384" width="9.00390625" style="4" customWidth="1"/>
  </cols>
  <sheetData>
    <row r="1" ht="15" customHeight="1">
      <c r="A1" s="98" t="s">
        <v>37</v>
      </c>
    </row>
    <row r="2" spans="1:7" ht="13.5">
      <c r="A2" s="253"/>
      <c r="B2" s="253"/>
      <c r="C2" s="381"/>
      <c r="D2" s="253"/>
      <c r="G2" s="381" t="s">
        <v>326</v>
      </c>
    </row>
    <row r="3" spans="1:7" ht="20.25" customHeight="1">
      <c r="A3" s="512" t="s">
        <v>36</v>
      </c>
      <c r="B3" s="513"/>
      <c r="C3" s="437" t="s">
        <v>362</v>
      </c>
      <c r="D3" s="439" t="s">
        <v>439</v>
      </c>
      <c r="E3" s="437" t="s">
        <v>450</v>
      </c>
      <c r="F3" s="445" t="s">
        <v>453</v>
      </c>
      <c r="G3" s="448" t="s">
        <v>463</v>
      </c>
    </row>
    <row r="4" spans="1:7" ht="10.5" customHeight="1">
      <c r="A4" s="432"/>
      <c r="B4" s="433"/>
      <c r="C4" s="438" t="s">
        <v>189</v>
      </c>
      <c r="D4" s="440" t="s">
        <v>189</v>
      </c>
      <c r="E4" s="438" t="s">
        <v>189</v>
      </c>
      <c r="F4" s="438" t="s">
        <v>189</v>
      </c>
      <c r="G4" s="438" t="s">
        <v>189</v>
      </c>
    </row>
    <row r="5" spans="1:7" ht="19.5" customHeight="1">
      <c r="A5" s="515" t="s">
        <v>190</v>
      </c>
      <c r="B5" s="516"/>
      <c r="C5" s="450">
        <f>C6+C27+C38+C49+C58+C70+C77+C84</f>
        <v>25955</v>
      </c>
      <c r="D5" s="451">
        <f>D6+D27+D38+D49+D58+D70+D77+D84</f>
        <v>26281</v>
      </c>
      <c r="E5" s="450">
        <f>E6+E27+E38+E49+E58+E70+E77+E84</f>
        <v>26486</v>
      </c>
      <c r="F5" s="450">
        <f>F6+F27+F38+F49+F58+F70+F77+F84</f>
        <v>26573</v>
      </c>
      <c r="G5" s="452">
        <f>G6+G27+G38+G49+G58+G70+G77+G84</f>
        <v>26841</v>
      </c>
    </row>
    <row r="6" spans="1:7" ht="19.5" customHeight="1">
      <c r="A6" s="518" t="s">
        <v>191</v>
      </c>
      <c r="B6" s="519"/>
      <c r="C6" s="260">
        <f>SUM(C7:C26)</f>
        <v>8278</v>
      </c>
      <c r="D6" s="441">
        <f>SUM(D7:D26)</f>
        <v>8324</v>
      </c>
      <c r="E6" s="260">
        <f>SUM(E7:E26)</f>
        <v>8353</v>
      </c>
      <c r="F6" s="441">
        <f>SUM(F7:F26)</f>
        <v>8396</v>
      </c>
      <c r="G6" s="449">
        <f>SUM(G7:G26)</f>
        <v>8519</v>
      </c>
    </row>
    <row r="7" spans="1:7" ht="15" customHeight="1">
      <c r="A7" s="257">
        <v>1</v>
      </c>
      <c r="B7" s="434" t="s">
        <v>192</v>
      </c>
      <c r="C7" s="250">
        <v>522</v>
      </c>
      <c r="D7" s="44">
        <v>525</v>
      </c>
      <c r="E7" s="443">
        <v>522</v>
      </c>
      <c r="F7" s="446">
        <v>527</v>
      </c>
      <c r="G7" s="427">
        <v>545</v>
      </c>
    </row>
    <row r="8" spans="1:7" ht="15" customHeight="1">
      <c r="A8" s="257">
        <v>2</v>
      </c>
      <c r="B8" s="435" t="s">
        <v>193</v>
      </c>
      <c r="C8" s="250">
        <v>147</v>
      </c>
      <c r="D8" s="44">
        <v>147</v>
      </c>
      <c r="E8" s="443">
        <v>160</v>
      </c>
      <c r="F8" s="446">
        <v>157</v>
      </c>
      <c r="G8" s="427">
        <v>152</v>
      </c>
    </row>
    <row r="9" spans="1:7" ht="15" customHeight="1">
      <c r="A9" s="257">
        <v>3</v>
      </c>
      <c r="B9" s="434" t="s">
        <v>194</v>
      </c>
      <c r="C9" s="250">
        <v>354</v>
      </c>
      <c r="D9" s="44">
        <v>343</v>
      </c>
      <c r="E9" s="443">
        <v>342</v>
      </c>
      <c r="F9" s="446">
        <v>339</v>
      </c>
      <c r="G9" s="427">
        <v>350</v>
      </c>
    </row>
    <row r="10" spans="1:7" ht="15" customHeight="1">
      <c r="A10" s="257">
        <v>4</v>
      </c>
      <c r="B10" s="434" t="s">
        <v>195</v>
      </c>
      <c r="C10" s="250">
        <v>245</v>
      </c>
      <c r="D10" s="44">
        <v>247</v>
      </c>
      <c r="E10" s="443">
        <v>244</v>
      </c>
      <c r="F10" s="446">
        <v>242</v>
      </c>
      <c r="G10" s="427">
        <v>244</v>
      </c>
    </row>
    <row r="11" spans="1:7" ht="15" customHeight="1">
      <c r="A11" s="257">
        <v>5</v>
      </c>
      <c r="B11" s="434" t="s">
        <v>196</v>
      </c>
      <c r="C11" s="250">
        <v>434</v>
      </c>
      <c r="D11" s="44">
        <v>430</v>
      </c>
      <c r="E11" s="443">
        <v>426</v>
      </c>
      <c r="F11" s="446">
        <v>429</v>
      </c>
      <c r="G11" s="427">
        <v>427</v>
      </c>
    </row>
    <row r="12" spans="1:7" ht="15" customHeight="1">
      <c r="A12" s="257">
        <v>6</v>
      </c>
      <c r="B12" s="434" t="s">
        <v>197</v>
      </c>
      <c r="C12" s="250">
        <v>255</v>
      </c>
      <c r="D12" s="44">
        <v>253</v>
      </c>
      <c r="E12" s="443">
        <v>255</v>
      </c>
      <c r="F12" s="446">
        <v>256</v>
      </c>
      <c r="G12" s="427">
        <v>259</v>
      </c>
    </row>
    <row r="13" spans="1:7" ht="15" customHeight="1">
      <c r="A13" s="257">
        <v>7</v>
      </c>
      <c r="B13" s="434" t="s">
        <v>198</v>
      </c>
      <c r="C13" s="250">
        <v>292</v>
      </c>
      <c r="D13" s="44">
        <v>300</v>
      </c>
      <c r="E13" s="443">
        <v>290</v>
      </c>
      <c r="F13" s="446">
        <v>296</v>
      </c>
      <c r="G13" s="427">
        <v>298</v>
      </c>
    </row>
    <row r="14" spans="1:7" ht="15" customHeight="1">
      <c r="A14" s="257">
        <v>8</v>
      </c>
      <c r="B14" s="434" t="s">
        <v>351</v>
      </c>
      <c r="C14" s="250">
        <v>75</v>
      </c>
      <c r="D14" s="44">
        <v>72</v>
      </c>
      <c r="E14" s="443">
        <v>70</v>
      </c>
      <c r="F14" s="446">
        <v>69</v>
      </c>
      <c r="G14" s="427">
        <v>68</v>
      </c>
    </row>
    <row r="15" spans="1:7" ht="15" customHeight="1">
      <c r="A15" s="257">
        <v>9</v>
      </c>
      <c r="B15" s="434" t="s">
        <v>199</v>
      </c>
      <c r="C15" s="250">
        <v>590</v>
      </c>
      <c r="D15" s="44">
        <v>580</v>
      </c>
      <c r="E15" s="443">
        <v>581</v>
      </c>
      <c r="F15" s="446">
        <v>589</v>
      </c>
      <c r="G15" s="427">
        <v>595</v>
      </c>
    </row>
    <row r="16" spans="1:7" ht="15" customHeight="1">
      <c r="A16" s="257">
        <v>10</v>
      </c>
      <c r="B16" s="434" t="s">
        <v>200</v>
      </c>
      <c r="C16" s="250">
        <v>108</v>
      </c>
      <c r="D16" s="44">
        <v>112</v>
      </c>
      <c r="E16" s="443">
        <v>109</v>
      </c>
      <c r="F16" s="446">
        <v>117</v>
      </c>
      <c r="G16" s="427">
        <v>114</v>
      </c>
    </row>
    <row r="17" spans="1:7" ht="15" customHeight="1">
      <c r="A17" s="257">
        <v>11</v>
      </c>
      <c r="B17" s="434" t="s">
        <v>201</v>
      </c>
      <c r="C17" s="250">
        <v>364</v>
      </c>
      <c r="D17" s="44">
        <v>366</v>
      </c>
      <c r="E17" s="443">
        <v>362</v>
      </c>
      <c r="F17" s="446">
        <v>358</v>
      </c>
      <c r="G17" s="427">
        <v>351</v>
      </c>
    </row>
    <row r="18" spans="1:7" ht="15" customHeight="1">
      <c r="A18" s="257">
        <v>12</v>
      </c>
      <c r="B18" s="434" t="s">
        <v>202</v>
      </c>
      <c r="C18" s="250">
        <v>726</v>
      </c>
      <c r="D18" s="44">
        <v>736</v>
      </c>
      <c r="E18" s="443">
        <v>760</v>
      </c>
      <c r="F18" s="446">
        <v>754</v>
      </c>
      <c r="G18" s="427">
        <v>751</v>
      </c>
    </row>
    <row r="19" spans="1:7" ht="15" customHeight="1">
      <c r="A19" s="257">
        <v>13</v>
      </c>
      <c r="B19" s="434" t="s">
        <v>202</v>
      </c>
      <c r="C19" s="250">
        <v>763</v>
      </c>
      <c r="D19" s="44">
        <v>786</v>
      </c>
      <c r="E19" s="443">
        <v>794</v>
      </c>
      <c r="F19" s="446">
        <v>785</v>
      </c>
      <c r="G19" s="427">
        <v>795</v>
      </c>
    </row>
    <row r="20" spans="1:7" ht="15" customHeight="1">
      <c r="A20" s="257">
        <v>14</v>
      </c>
      <c r="B20" s="434" t="s">
        <v>203</v>
      </c>
      <c r="C20" s="250">
        <v>571</v>
      </c>
      <c r="D20" s="44">
        <v>574</v>
      </c>
      <c r="E20" s="443">
        <v>569</v>
      </c>
      <c r="F20" s="446">
        <v>580</v>
      </c>
      <c r="G20" s="427">
        <v>578</v>
      </c>
    </row>
    <row r="21" spans="1:7" ht="15" customHeight="1">
      <c r="A21" s="257">
        <v>15</v>
      </c>
      <c r="B21" s="434" t="s">
        <v>203</v>
      </c>
      <c r="C21" s="250">
        <v>831</v>
      </c>
      <c r="D21" s="44">
        <v>847</v>
      </c>
      <c r="E21" s="443">
        <v>859</v>
      </c>
      <c r="F21" s="446">
        <v>847</v>
      </c>
      <c r="G21" s="427">
        <v>886</v>
      </c>
    </row>
    <row r="22" spans="1:7" ht="15" customHeight="1">
      <c r="A22" s="257">
        <v>16</v>
      </c>
      <c r="B22" s="434" t="s">
        <v>204</v>
      </c>
      <c r="C22" s="250">
        <v>604</v>
      </c>
      <c r="D22" s="44">
        <v>611</v>
      </c>
      <c r="E22" s="443">
        <v>604</v>
      </c>
      <c r="F22" s="446">
        <v>627</v>
      </c>
      <c r="G22" s="427">
        <v>645</v>
      </c>
    </row>
    <row r="23" spans="1:7" ht="15" customHeight="1">
      <c r="A23" s="257">
        <v>17</v>
      </c>
      <c r="B23" s="434" t="s">
        <v>204</v>
      </c>
      <c r="C23" s="250">
        <v>502</v>
      </c>
      <c r="D23" s="44">
        <v>508</v>
      </c>
      <c r="E23" s="443">
        <v>518</v>
      </c>
      <c r="F23" s="446">
        <v>533</v>
      </c>
      <c r="G23" s="427">
        <v>533</v>
      </c>
    </row>
    <row r="24" spans="1:7" ht="15" customHeight="1">
      <c r="A24" s="257">
        <v>18</v>
      </c>
      <c r="B24" s="434" t="s">
        <v>205</v>
      </c>
      <c r="C24" s="250">
        <v>237</v>
      </c>
      <c r="D24" s="44">
        <v>236</v>
      </c>
      <c r="E24" s="443">
        <v>232</v>
      </c>
      <c r="F24" s="446">
        <v>237</v>
      </c>
      <c r="G24" s="427">
        <v>241</v>
      </c>
    </row>
    <row r="25" spans="1:7" ht="15" customHeight="1">
      <c r="A25" s="257">
        <v>19</v>
      </c>
      <c r="B25" s="434" t="s">
        <v>206</v>
      </c>
      <c r="C25" s="250">
        <v>337</v>
      </c>
      <c r="D25" s="44">
        <v>321</v>
      </c>
      <c r="E25" s="443">
        <v>322</v>
      </c>
      <c r="F25" s="446">
        <v>323</v>
      </c>
      <c r="G25" s="427">
        <v>326</v>
      </c>
    </row>
    <row r="26" spans="1:7" ht="15" customHeight="1">
      <c r="A26" s="257">
        <v>20</v>
      </c>
      <c r="B26" s="434" t="s">
        <v>350</v>
      </c>
      <c r="C26" s="250">
        <v>321</v>
      </c>
      <c r="D26" s="44">
        <v>330</v>
      </c>
      <c r="E26" s="443">
        <v>334</v>
      </c>
      <c r="F26" s="446">
        <v>331</v>
      </c>
      <c r="G26" s="427">
        <v>361</v>
      </c>
    </row>
    <row r="27" spans="1:7" ht="19.5" customHeight="1">
      <c r="A27" s="509" t="s">
        <v>207</v>
      </c>
      <c r="B27" s="510"/>
      <c r="C27" s="260">
        <f>SUM(C28:C37)</f>
        <v>3631</v>
      </c>
      <c r="D27" s="441">
        <f>SUM(D28:D37)</f>
        <v>3700</v>
      </c>
      <c r="E27" s="260">
        <f>SUM(E28:E37)</f>
        <v>3712</v>
      </c>
      <c r="F27" s="441">
        <f>SUM(F28:F37)</f>
        <v>3736</v>
      </c>
      <c r="G27" s="449">
        <f>SUM(G28:G37)</f>
        <v>3718</v>
      </c>
    </row>
    <row r="28" spans="1:7" ht="15" customHeight="1">
      <c r="A28" s="257">
        <v>21</v>
      </c>
      <c r="B28" s="434" t="s">
        <v>208</v>
      </c>
      <c r="C28" s="250">
        <v>376</v>
      </c>
      <c r="D28" s="44">
        <v>387</v>
      </c>
      <c r="E28" s="443">
        <v>396</v>
      </c>
      <c r="F28" s="446">
        <v>400</v>
      </c>
      <c r="G28" s="427">
        <v>393</v>
      </c>
    </row>
    <row r="29" spans="1:7" ht="15" customHeight="1">
      <c r="A29" s="257">
        <v>22</v>
      </c>
      <c r="B29" s="434" t="s">
        <v>208</v>
      </c>
      <c r="C29" s="250">
        <v>368</v>
      </c>
      <c r="D29" s="44">
        <v>366</v>
      </c>
      <c r="E29" s="443">
        <v>364</v>
      </c>
      <c r="F29" s="446">
        <v>370</v>
      </c>
      <c r="G29" s="427">
        <v>368</v>
      </c>
    </row>
    <row r="30" spans="1:7" ht="15" customHeight="1">
      <c r="A30" s="257">
        <v>23</v>
      </c>
      <c r="B30" s="434" t="s">
        <v>209</v>
      </c>
      <c r="C30" s="250">
        <v>513</v>
      </c>
      <c r="D30" s="44">
        <v>509</v>
      </c>
      <c r="E30" s="443">
        <v>529</v>
      </c>
      <c r="F30" s="446">
        <v>530</v>
      </c>
      <c r="G30" s="427">
        <v>525</v>
      </c>
    </row>
    <row r="31" spans="1:7" ht="15" customHeight="1">
      <c r="A31" s="257">
        <v>24</v>
      </c>
      <c r="B31" s="434" t="s">
        <v>210</v>
      </c>
      <c r="C31" s="250">
        <v>472</v>
      </c>
      <c r="D31" s="44">
        <v>477</v>
      </c>
      <c r="E31" s="443">
        <v>477</v>
      </c>
      <c r="F31" s="446">
        <v>482</v>
      </c>
      <c r="G31" s="427">
        <v>478</v>
      </c>
    </row>
    <row r="32" spans="1:7" ht="15" customHeight="1">
      <c r="A32" s="257">
        <v>25</v>
      </c>
      <c r="B32" s="434" t="s">
        <v>210</v>
      </c>
      <c r="C32" s="250">
        <v>465</v>
      </c>
      <c r="D32" s="44">
        <v>465</v>
      </c>
      <c r="E32" s="443">
        <v>462</v>
      </c>
      <c r="F32" s="446">
        <v>468</v>
      </c>
      <c r="G32" s="427">
        <v>475</v>
      </c>
    </row>
    <row r="33" spans="1:7" ht="15" customHeight="1">
      <c r="A33" s="257">
        <v>26</v>
      </c>
      <c r="B33" s="434" t="s">
        <v>211</v>
      </c>
      <c r="C33" s="250">
        <v>147</v>
      </c>
      <c r="D33" s="44">
        <v>153</v>
      </c>
      <c r="E33" s="443">
        <v>149</v>
      </c>
      <c r="F33" s="446">
        <v>152</v>
      </c>
      <c r="G33" s="427">
        <v>159</v>
      </c>
    </row>
    <row r="34" spans="1:7" ht="15" customHeight="1">
      <c r="A34" s="257">
        <v>27</v>
      </c>
      <c r="B34" s="434" t="s">
        <v>212</v>
      </c>
      <c r="C34" s="250">
        <v>250</v>
      </c>
      <c r="D34" s="44">
        <v>258</v>
      </c>
      <c r="E34" s="443">
        <v>250</v>
      </c>
      <c r="F34" s="446">
        <v>254</v>
      </c>
      <c r="G34" s="427">
        <v>253</v>
      </c>
    </row>
    <row r="35" spans="1:7" ht="15" customHeight="1">
      <c r="A35" s="257">
        <v>28</v>
      </c>
      <c r="B35" s="434" t="s">
        <v>213</v>
      </c>
      <c r="C35" s="250">
        <v>495</v>
      </c>
      <c r="D35" s="44">
        <v>508</v>
      </c>
      <c r="E35" s="443">
        <v>515</v>
      </c>
      <c r="F35" s="446">
        <v>516</v>
      </c>
      <c r="G35" s="427">
        <v>512</v>
      </c>
    </row>
    <row r="36" spans="1:7" ht="15" customHeight="1">
      <c r="A36" s="257">
        <v>29</v>
      </c>
      <c r="B36" s="434" t="s">
        <v>213</v>
      </c>
      <c r="C36" s="250">
        <v>345</v>
      </c>
      <c r="D36" s="44">
        <v>347</v>
      </c>
      <c r="E36" s="443">
        <v>338</v>
      </c>
      <c r="F36" s="446">
        <v>332</v>
      </c>
      <c r="G36" s="427">
        <v>330</v>
      </c>
    </row>
    <row r="37" spans="1:7" ht="15" customHeight="1">
      <c r="A37" s="257">
        <v>30</v>
      </c>
      <c r="B37" s="434" t="s">
        <v>214</v>
      </c>
      <c r="C37" s="250">
        <v>200</v>
      </c>
      <c r="D37" s="44">
        <v>230</v>
      </c>
      <c r="E37" s="443">
        <v>232</v>
      </c>
      <c r="F37" s="446">
        <v>232</v>
      </c>
      <c r="G37" s="427">
        <v>225</v>
      </c>
    </row>
    <row r="38" spans="1:7" ht="19.5" customHeight="1">
      <c r="A38" s="509" t="s">
        <v>215</v>
      </c>
      <c r="B38" s="510"/>
      <c r="C38" s="260">
        <f>SUM(C39:C48)</f>
        <v>4170</v>
      </c>
      <c r="D38" s="441">
        <f>SUM(D39:D48)</f>
        <v>4236</v>
      </c>
      <c r="E38" s="260">
        <f>SUM(E39:E48)</f>
        <v>4330</v>
      </c>
      <c r="F38" s="441">
        <f>SUM(F39:F48)</f>
        <v>4368</v>
      </c>
      <c r="G38" s="449">
        <f>SUM(G39:G48)</f>
        <v>4450</v>
      </c>
    </row>
    <row r="39" spans="1:7" ht="15" customHeight="1">
      <c r="A39" s="257">
        <v>31</v>
      </c>
      <c r="B39" s="434" t="s">
        <v>216</v>
      </c>
      <c r="C39" s="250">
        <v>648</v>
      </c>
      <c r="D39" s="44">
        <v>660</v>
      </c>
      <c r="E39" s="443">
        <v>693</v>
      </c>
      <c r="F39" s="446">
        <v>695</v>
      </c>
      <c r="G39" s="427">
        <v>722</v>
      </c>
    </row>
    <row r="40" spans="1:7" ht="15" customHeight="1">
      <c r="A40" s="257">
        <v>32</v>
      </c>
      <c r="B40" s="434" t="s">
        <v>217</v>
      </c>
      <c r="C40" s="250">
        <v>481</v>
      </c>
      <c r="D40" s="44">
        <v>476</v>
      </c>
      <c r="E40" s="443">
        <v>484</v>
      </c>
      <c r="F40" s="446">
        <v>516</v>
      </c>
      <c r="G40" s="427">
        <v>525</v>
      </c>
    </row>
    <row r="41" spans="1:7" ht="15" customHeight="1">
      <c r="A41" s="257">
        <v>33</v>
      </c>
      <c r="B41" s="434" t="s">
        <v>218</v>
      </c>
      <c r="C41" s="250">
        <v>661</v>
      </c>
      <c r="D41" s="44">
        <v>668</v>
      </c>
      <c r="E41" s="443">
        <v>686</v>
      </c>
      <c r="F41" s="446">
        <v>687</v>
      </c>
      <c r="G41" s="427">
        <v>696</v>
      </c>
    </row>
    <row r="42" spans="1:7" ht="15" customHeight="1">
      <c r="A42" s="257">
        <v>34</v>
      </c>
      <c r="B42" s="434" t="s">
        <v>219</v>
      </c>
      <c r="C42" s="250">
        <v>378</v>
      </c>
      <c r="D42" s="44">
        <v>390</v>
      </c>
      <c r="E42" s="443">
        <v>392</v>
      </c>
      <c r="F42" s="446">
        <v>399</v>
      </c>
      <c r="G42" s="427">
        <v>406</v>
      </c>
    </row>
    <row r="43" spans="1:7" ht="15" customHeight="1">
      <c r="A43" s="257">
        <v>35</v>
      </c>
      <c r="B43" s="434" t="s">
        <v>220</v>
      </c>
      <c r="C43" s="250">
        <v>535</v>
      </c>
      <c r="D43" s="44">
        <v>544</v>
      </c>
      <c r="E43" s="443">
        <v>539</v>
      </c>
      <c r="F43" s="446">
        <v>532</v>
      </c>
      <c r="G43" s="427">
        <v>530</v>
      </c>
    </row>
    <row r="44" spans="1:7" ht="15" customHeight="1">
      <c r="A44" s="257">
        <v>36</v>
      </c>
      <c r="B44" s="434" t="s">
        <v>221</v>
      </c>
      <c r="C44" s="250">
        <v>259</v>
      </c>
      <c r="D44" s="44">
        <v>259</v>
      </c>
      <c r="E44" s="443">
        <v>270</v>
      </c>
      <c r="F44" s="446">
        <v>274</v>
      </c>
      <c r="G44" s="427">
        <v>279</v>
      </c>
    </row>
    <row r="45" spans="1:7" ht="15" customHeight="1">
      <c r="A45" s="257">
        <v>37</v>
      </c>
      <c r="B45" s="434" t="s">
        <v>222</v>
      </c>
      <c r="C45" s="250">
        <v>316</v>
      </c>
      <c r="D45" s="44">
        <v>330</v>
      </c>
      <c r="E45" s="443">
        <v>353</v>
      </c>
      <c r="F45" s="446">
        <v>345</v>
      </c>
      <c r="G45" s="427">
        <v>332</v>
      </c>
    </row>
    <row r="46" spans="1:7" ht="15" customHeight="1">
      <c r="A46" s="257">
        <v>38</v>
      </c>
      <c r="B46" s="434" t="s">
        <v>223</v>
      </c>
      <c r="C46" s="250">
        <v>269</v>
      </c>
      <c r="D46" s="44">
        <v>268</v>
      </c>
      <c r="E46" s="443">
        <v>277</v>
      </c>
      <c r="F46" s="446">
        <v>278</v>
      </c>
      <c r="G46" s="427">
        <v>282</v>
      </c>
    </row>
    <row r="47" spans="1:7" ht="15" customHeight="1">
      <c r="A47" s="257">
        <v>39</v>
      </c>
      <c r="B47" s="434" t="s">
        <v>224</v>
      </c>
      <c r="C47" s="250">
        <v>344</v>
      </c>
      <c r="D47" s="44">
        <v>355</v>
      </c>
      <c r="E47" s="443">
        <v>352</v>
      </c>
      <c r="F47" s="446">
        <v>356</v>
      </c>
      <c r="G47" s="427">
        <v>378</v>
      </c>
    </row>
    <row r="48" spans="1:7" ht="15" customHeight="1">
      <c r="A48" s="257">
        <v>40</v>
      </c>
      <c r="B48" s="434" t="s">
        <v>225</v>
      </c>
      <c r="C48" s="250">
        <v>279</v>
      </c>
      <c r="D48" s="44">
        <v>286</v>
      </c>
      <c r="E48" s="443">
        <v>284</v>
      </c>
      <c r="F48" s="446">
        <v>286</v>
      </c>
      <c r="G48" s="427">
        <v>300</v>
      </c>
    </row>
    <row r="49" spans="1:7" ht="19.5" customHeight="1">
      <c r="A49" s="509" t="s">
        <v>226</v>
      </c>
      <c r="B49" s="514"/>
      <c r="C49" s="260">
        <f>SUM(C50:C56)</f>
        <v>3197</v>
      </c>
      <c r="D49" s="441">
        <f>SUM(D50:D56)</f>
        <v>3236</v>
      </c>
      <c r="E49" s="260">
        <f>SUM(E50:E56)</f>
        <v>3280</v>
      </c>
      <c r="F49" s="441">
        <f>SUM(F50:F56)</f>
        <v>3288</v>
      </c>
      <c r="G49" s="449">
        <f>SUM(G50:G56)</f>
        <v>3316</v>
      </c>
    </row>
    <row r="50" spans="1:7" ht="15" customHeight="1">
      <c r="A50" s="257">
        <v>41</v>
      </c>
      <c r="B50" s="434" t="s">
        <v>227</v>
      </c>
      <c r="C50" s="250">
        <v>434</v>
      </c>
      <c r="D50" s="44">
        <v>437</v>
      </c>
      <c r="E50" s="443">
        <v>453</v>
      </c>
      <c r="F50" s="446">
        <v>467</v>
      </c>
      <c r="G50" s="427">
        <v>480</v>
      </c>
    </row>
    <row r="51" spans="1:7" ht="15" customHeight="1">
      <c r="A51" s="257">
        <v>42</v>
      </c>
      <c r="B51" s="434" t="s">
        <v>227</v>
      </c>
      <c r="C51" s="250">
        <v>469</v>
      </c>
      <c r="D51" s="44">
        <v>475</v>
      </c>
      <c r="E51" s="443">
        <v>482</v>
      </c>
      <c r="F51" s="446">
        <v>468</v>
      </c>
      <c r="G51" s="427">
        <v>466</v>
      </c>
    </row>
    <row r="52" spans="1:7" ht="15" customHeight="1">
      <c r="A52" s="257">
        <v>43</v>
      </c>
      <c r="B52" s="434" t="s">
        <v>228</v>
      </c>
      <c r="C52" s="250">
        <v>554</v>
      </c>
      <c r="D52" s="44">
        <v>568</v>
      </c>
      <c r="E52" s="443">
        <v>579</v>
      </c>
      <c r="F52" s="446">
        <v>581</v>
      </c>
      <c r="G52" s="427">
        <v>582</v>
      </c>
    </row>
    <row r="53" spans="1:7" ht="15" customHeight="1">
      <c r="A53" s="257">
        <v>44</v>
      </c>
      <c r="B53" s="434" t="s">
        <v>229</v>
      </c>
      <c r="C53" s="250">
        <v>533</v>
      </c>
      <c r="D53" s="44">
        <v>529</v>
      </c>
      <c r="E53" s="443">
        <v>527</v>
      </c>
      <c r="F53" s="446">
        <v>527</v>
      </c>
      <c r="G53" s="427">
        <v>531</v>
      </c>
    </row>
    <row r="54" spans="1:7" ht="15" customHeight="1">
      <c r="A54" s="257">
        <v>45</v>
      </c>
      <c r="B54" s="434" t="s">
        <v>230</v>
      </c>
      <c r="C54" s="250">
        <v>428</v>
      </c>
      <c r="D54" s="44">
        <v>441</v>
      </c>
      <c r="E54" s="443">
        <v>453</v>
      </c>
      <c r="F54" s="446">
        <v>457</v>
      </c>
      <c r="G54" s="427">
        <v>461</v>
      </c>
    </row>
    <row r="55" spans="1:7" ht="15" customHeight="1">
      <c r="A55" s="257">
        <v>46</v>
      </c>
      <c r="B55" s="434" t="s">
        <v>231</v>
      </c>
      <c r="C55" s="250">
        <v>482</v>
      </c>
      <c r="D55" s="44">
        <v>491</v>
      </c>
      <c r="E55" s="443">
        <v>492</v>
      </c>
      <c r="F55" s="446">
        <v>493</v>
      </c>
      <c r="G55" s="427">
        <v>490</v>
      </c>
    </row>
    <row r="56" spans="1:7" ht="15" customHeight="1">
      <c r="A56" s="261">
        <v>47</v>
      </c>
      <c r="B56" s="436" t="s">
        <v>232</v>
      </c>
      <c r="C56" s="251">
        <v>297</v>
      </c>
      <c r="D56" s="442">
        <v>295</v>
      </c>
      <c r="E56" s="444">
        <v>294</v>
      </c>
      <c r="F56" s="447">
        <v>295</v>
      </c>
      <c r="G56" s="428">
        <v>306</v>
      </c>
    </row>
    <row r="57" spans="1:7" ht="13.5">
      <c r="A57" s="517"/>
      <c r="B57" s="517"/>
      <c r="C57" s="517"/>
      <c r="D57" s="253"/>
      <c r="G57" s="381" t="s">
        <v>254</v>
      </c>
    </row>
    <row r="58" spans="1:7" ht="19.5" customHeight="1">
      <c r="A58" s="665" t="s">
        <v>38</v>
      </c>
      <c r="B58" s="666"/>
      <c r="C58" s="667">
        <f>SUM(C59:C69)</f>
        <v>2115</v>
      </c>
      <c r="D58" s="667">
        <f>SUM(D59:D69)</f>
        <v>2142</v>
      </c>
      <c r="E58" s="668">
        <f>SUM(E59:E69)</f>
        <v>2180</v>
      </c>
      <c r="F58" s="667">
        <f>SUM(F59:F69)</f>
        <v>2163</v>
      </c>
      <c r="G58" s="669">
        <f>SUM(G59:G69)</f>
        <v>2199</v>
      </c>
    </row>
    <row r="59" spans="1:7" ht="15" customHeight="1">
      <c r="A59" s="257">
        <v>48</v>
      </c>
      <c r="B59" s="258" t="s">
        <v>233</v>
      </c>
      <c r="C59" s="250">
        <v>117</v>
      </c>
      <c r="D59" s="385">
        <v>114</v>
      </c>
      <c r="E59" s="424">
        <v>117</v>
      </c>
      <c r="F59" s="427">
        <v>111</v>
      </c>
      <c r="G59" s="427">
        <v>114</v>
      </c>
    </row>
    <row r="60" spans="1:7" ht="15" customHeight="1">
      <c r="A60" s="257">
        <v>49</v>
      </c>
      <c r="B60" s="258" t="s">
        <v>39</v>
      </c>
      <c r="C60" s="250">
        <v>256</v>
      </c>
      <c r="D60" s="385">
        <v>249</v>
      </c>
      <c r="E60" s="424">
        <v>248</v>
      </c>
      <c r="F60" s="427">
        <v>249</v>
      </c>
      <c r="G60" s="427">
        <v>268</v>
      </c>
    </row>
    <row r="61" spans="1:7" ht="15" customHeight="1">
      <c r="A61" s="257">
        <v>50</v>
      </c>
      <c r="B61" s="258" t="s">
        <v>39</v>
      </c>
      <c r="C61" s="250">
        <v>498</v>
      </c>
      <c r="D61" s="385">
        <v>509</v>
      </c>
      <c r="E61" s="424">
        <v>520</v>
      </c>
      <c r="F61" s="427">
        <v>512</v>
      </c>
      <c r="G61" s="427">
        <v>517</v>
      </c>
    </row>
    <row r="62" spans="1:7" ht="15" customHeight="1">
      <c r="A62" s="257">
        <v>51</v>
      </c>
      <c r="B62" s="258" t="s">
        <v>39</v>
      </c>
      <c r="C62" s="250">
        <v>167</v>
      </c>
      <c r="D62" s="385">
        <v>171</v>
      </c>
      <c r="E62" s="424">
        <v>172</v>
      </c>
      <c r="F62" s="427">
        <v>174</v>
      </c>
      <c r="G62" s="427">
        <v>180</v>
      </c>
    </row>
    <row r="63" spans="1:7" ht="15" customHeight="1">
      <c r="A63" s="257">
        <v>52</v>
      </c>
      <c r="B63" s="258" t="s">
        <v>352</v>
      </c>
      <c r="C63" s="250">
        <v>115</v>
      </c>
      <c r="D63" s="385">
        <v>115</v>
      </c>
      <c r="E63" s="424">
        <v>119</v>
      </c>
      <c r="F63" s="427">
        <v>120</v>
      </c>
      <c r="G63" s="427">
        <v>120</v>
      </c>
    </row>
    <row r="64" spans="1:7" ht="15" customHeight="1">
      <c r="A64" s="257">
        <v>53</v>
      </c>
      <c r="B64" s="258" t="s">
        <v>234</v>
      </c>
      <c r="C64" s="250">
        <v>264</v>
      </c>
      <c r="D64" s="385">
        <v>267</v>
      </c>
      <c r="E64" s="424">
        <v>263</v>
      </c>
      <c r="F64" s="427">
        <v>258</v>
      </c>
      <c r="G64" s="427">
        <v>260</v>
      </c>
    </row>
    <row r="65" spans="1:7" ht="15" customHeight="1">
      <c r="A65" s="257">
        <v>54</v>
      </c>
      <c r="B65" s="258" t="s">
        <v>235</v>
      </c>
      <c r="C65" s="250">
        <v>117</v>
      </c>
      <c r="D65" s="385">
        <v>128</v>
      </c>
      <c r="E65" s="424">
        <v>141</v>
      </c>
      <c r="F65" s="427">
        <v>139</v>
      </c>
      <c r="G65" s="427">
        <v>137</v>
      </c>
    </row>
    <row r="66" spans="1:7" ht="15" customHeight="1">
      <c r="A66" s="257">
        <v>55</v>
      </c>
      <c r="B66" s="258" t="s">
        <v>236</v>
      </c>
      <c r="C66" s="250">
        <v>150</v>
      </c>
      <c r="D66" s="385">
        <v>151</v>
      </c>
      <c r="E66" s="424">
        <v>151</v>
      </c>
      <c r="F66" s="427">
        <v>151</v>
      </c>
      <c r="G66" s="427">
        <v>151</v>
      </c>
    </row>
    <row r="67" spans="1:7" ht="15" customHeight="1">
      <c r="A67" s="257">
        <v>56</v>
      </c>
      <c r="B67" s="258" t="s">
        <v>237</v>
      </c>
      <c r="C67" s="250">
        <v>151</v>
      </c>
      <c r="D67" s="385">
        <v>150</v>
      </c>
      <c r="E67" s="424">
        <v>149</v>
      </c>
      <c r="F67" s="427">
        <v>149</v>
      </c>
      <c r="G67" s="427">
        <v>149</v>
      </c>
    </row>
    <row r="68" spans="1:7" ht="15" customHeight="1">
      <c r="A68" s="257">
        <v>57</v>
      </c>
      <c r="B68" s="258" t="s">
        <v>40</v>
      </c>
      <c r="C68" s="250">
        <v>91</v>
      </c>
      <c r="D68" s="385">
        <v>89</v>
      </c>
      <c r="E68" s="424">
        <v>88</v>
      </c>
      <c r="F68" s="427">
        <v>87</v>
      </c>
      <c r="G68" s="427">
        <v>87</v>
      </c>
    </row>
    <row r="69" spans="1:7" ht="15" customHeight="1">
      <c r="A69" s="257">
        <v>58</v>
      </c>
      <c r="B69" s="258" t="s">
        <v>238</v>
      </c>
      <c r="C69" s="251">
        <v>189</v>
      </c>
      <c r="D69" s="385">
        <v>199</v>
      </c>
      <c r="E69" s="425">
        <v>212</v>
      </c>
      <c r="F69" s="427">
        <v>213</v>
      </c>
      <c r="G69" s="427">
        <v>216</v>
      </c>
    </row>
    <row r="70" spans="1:7" ht="19.5" customHeight="1">
      <c r="A70" s="509" t="s">
        <v>41</v>
      </c>
      <c r="B70" s="511"/>
      <c r="C70" s="260">
        <f>SUM(C71:C76)</f>
        <v>1522</v>
      </c>
      <c r="D70" s="260">
        <f>SUM(D71:D76)</f>
        <v>1540</v>
      </c>
      <c r="E70" s="426">
        <f>SUM(E71:E76)</f>
        <v>1562</v>
      </c>
      <c r="F70" s="260">
        <f>SUM(F71:F76)</f>
        <v>1579</v>
      </c>
      <c r="G70" s="449">
        <f>SUM(G71:G76)</f>
        <v>1604</v>
      </c>
    </row>
    <row r="71" spans="1:7" ht="15" customHeight="1">
      <c r="A71" s="257">
        <v>59</v>
      </c>
      <c r="B71" s="258" t="s">
        <v>239</v>
      </c>
      <c r="C71" s="259">
        <v>204</v>
      </c>
      <c r="D71" s="385">
        <v>205</v>
      </c>
      <c r="E71" s="423">
        <v>207</v>
      </c>
      <c r="F71" s="427">
        <v>209</v>
      </c>
      <c r="G71" s="427">
        <v>209</v>
      </c>
    </row>
    <row r="72" spans="1:7" ht="15" customHeight="1">
      <c r="A72" s="257">
        <v>60</v>
      </c>
      <c r="B72" s="258" t="s">
        <v>240</v>
      </c>
      <c r="C72" s="250">
        <v>303</v>
      </c>
      <c r="D72" s="385">
        <v>298</v>
      </c>
      <c r="E72" s="424">
        <v>305</v>
      </c>
      <c r="F72" s="427">
        <v>309</v>
      </c>
      <c r="G72" s="427">
        <v>312</v>
      </c>
    </row>
    <row r="73" spans="1:7" ht="15" customHeight="1">
      <c r="A73" s="257">
        <v>61</v>
      </c>
      <c r="B73" s="258" t="s">
        <v>241</v>
      </c>
      <c r="C73" s="250">
        <v>290</v>
      </c>
      <c r="D73" s="385">
        <v>302</v>
      </c>
      <c r="E73" s="424">
        <v>302</v>
      </c>
      <c r="F73" s="427">
        <v>308</v>
      </c>
      <c r="G73" s="427">
        <v>315</v>
      </c>
    </row>
    <row r="74" spans="1:7" ht="15" customHeight="1">
      <c r="A74" s="257">
        <v>62</v>
      </c>
      <c r="B74" s="258" t="s">
        <v>242</v>
      </c>
      <c r="C74" s="250">
        <v>212</v>
      </c>
      <c r="D74" s="385">
        <v>209</v>
      </c>
      <c r="E74" s="424">
        <v>208</v>
      </c>
      <c r="F74" s="427">
        <v>208</v>
      </c>
      <c r="G74" s="427">
        <v>208</v>
      </c>
    </row>
    <row r="75" spans="1:7" ht="15" customHeight="1">
      <c r="A75" s="257">
        <v>63</v>
      </c>
      <c r="B75" s="258" t="s">
        <v>243</v>
      </c>
      <c r="C75" s="250">
        <v>465</v>
      </c>
      <c r="D75" s="385">
        <v>476</v>
      </c>
      <c r="E75" s="424">
        <v>488</v>
      </c>
      <c r="F75" s="427">
        <v>495</v>
      </c>
      <c r="G75" s="427">
        <v>508</v>
      </c>
    </row>
    <row r="76" spans="1:7" ht="15" customHeight="1">
      <c r="A76" s="257">
        <v>64</v>
      </c>
      <c r="B76" s="258" t="s">
        <v>244</v>
      </c>
      <c r="C76" s="251">
        <v>48</v>
      </c>
      <c r="D76" s="385">
        <v>50</v>
      </c>
      <c r="E76" s="425">
        <v>52</v>
      </c>
      <c r="F76" s="427">
        <v>50</v>
      </c>
      <c r="G76" s="427">
        <v>52</v>
      </c>
    </row>
    <row r="77" spans="1:7" ht="19.5" customHeight="1">
      <c r="A77" s="509" t="s">
        <v>42</v>
      </c>
      <c r="B77" s="511"/>
      <c r="C77" s="260">
        <f>SUM(C78:C83)</f>
        <v>712</v>
      </c>
      <c r="D77" s="260">
        <f>SUM(D78:D83)</f>
        <v>704</v>
      </c>
      <c r="E77" s="426">
        <f>SUM(E78:E83)</f>
        <v>711</v>
      </c>
      <c r="F77" s="260">
        <f>SUM(F78:F83)</f>
        <v>692</v>
      </c>
      <c r="G77" s="449">
        <f>SUM(G78:G83)</f>
        <v>690</v>
      </c>
    </row>
    <row r="78" spans="1:7" ht="15" customHeight="1">
      <c r="A78" s="257">
        <v>65</v>
      </c>
      <c r="B78" s="258" t="s">
        <v>245</v>
      </c>
      <c r="C78" s="259">
        <v>178</v>
      </c>
      <c r="D78" s="385">
        <v>183</v>
      </c>
      <c r="E78" s="423">
        <v>192</v>
      </c>
      <c r="F78" s="427">
        <v>190</v>
      </c>
      <c r="G78" s="427">
        <v>192</v>
      </c>
    </row>
    <row r="79" spans="1:7" ht="15" customHeight="1">
      <c r="A79" s="257">
        <v>66</v>
      </c>
      <c r="B79" s="258" t="s">
        <v>246</v>
      </c>
      <c r="C79" s="250">
        <v>94</v>
      </c>
      <c r="D79" s="385">
        <v>92</v>
      </c>
      <c r="E79" s="424">
        <v>98</v>
      </c>
      <c r="F79" s="427">
        <v>96</v>
      </c>
      <c r="G79" s="427">
        <v>97</v>
      </c>
    </row>
    <row r="80" spans="1:7" ht="15" customHeight="1">
      <c r="A80" s="257">
        <v>67</v>
      </c>
      <c r="B80" s="258" t="s">
        <v>246</v>
      </c>
      <c r="C80" s="250">
        <v>116</v>
      </c>
      <c r="D80" s="385">
        <v>118</v>
      </c>
      <c r="E80" s="424">
        <v>115</v>
      </c>
      <c r="F80" s="427">
        <v>113</v>
      </c>
      <c r="G80" s="427">
        <v>115</v>
      </c>
    </row>
    <row r="81" spans="1:7" ht="15" customHeight="1">
      <c r="A81" s="257">
        <v>68</v>
      </c>
      <c r="B81" s="258" t="s">
        <v>246</v>
      </c>
      <c r="C81" s="250">
        <v>73</v>
      </c>
      <c r="D81" s="385">
        <v>72</v>
      </c>
      <c r="E81" s="424">
        <v>73</v>
      </c>
      <c r="F81" s="427">
        <v>72</v>
      </c>
      <c r="G81" s="427">
        <v>70</v>
      </c>
    </row>
    <row r="82" spans="1:7" ht="15" customHeight="1">
      <c r="A82" s="257">
        <v>69</v>
      </c>
      <c r="B82" s="258" t="s">
        <v>247</v>
      </c>
      <c r="C82" s="250">
        <v>146</v>
      </c>
      <c r="D82" s="385">
        <v>137</v>
      </c>
      <c r="E82" s="424">
        <v>132</v>
      </c>
      <c r="F82" s="427">
        <v>126</v>
      </c>
      <c r="G82" s="427">
        <v>122</v>
      </c>
    </row>
    <row r="83" spans="1:7" ht="15" customHeight="1">
      <c r="A83" s="261">
        <v>70</v>
      </c>
      <c r="B83" s="262" t="s">
        <v>247</v>
      </c>
      <c r="C83" s="251">
        <v>105</v>
      </c>
      <c r="D83" s="385">
        <v>102</v>
      </c>
      <c r="E83" s="425">
        <v>101</v>
      </c>
      <c r="F83" s="427">
        <v>95</v>
      </c>
      <c r="G83" s="427">
        <v>94</v>
      </c>
    </row>
    <row r="84" spans="1:7" ht="19.5" customHeight="1">
      <c r="A84" s="509" t="s">
        <v>154</v>
      </c>
      <c r="B84" s="511"/>
      <c r="C84" s="260">
        <f>SUM(C85:C94)</f>
        <v>2330</v>
      </c>
      <c r="D84" s="260">
        <f>SUM(D85:D94)</f>
        <v>2399</v>
      </c>
      <c r="E84" s="426">
        <f>SUM(E85:E94)</f>
        <v>2358</v>
      </c>
      <c r="F84" s="260">
        <f>SUM(F85:F94)</f>
        <v>2351</v>
      </c>
      <c r="G84" s="449">
        <f>SUM(G85:G94)</f>
        <v>2345</v>
      </c>
    </row>
    <row r="85" spans="1:7" ht="15" customHeight="1">
      <c r="A85" s="264">
        <v>71</v>
      </c>
      <c r="B85" s="408" t="s">
        <v>348</v>
      </c>
      <c r="C85" s="265">
        <v>344</v>
      </c>
      <c r="D85" s="387">
        <v>346</v>
      </c>
      <c r="E85" s="423">
        <v>345</v>
      </c>
      <c r="F85" s="427">
        <v>340</v>
      </c>
      <c r="G85" s="427">
        <v>330</v>
      </c>
    </row>
    <row r="86" spans="1:7" ht="15" customHeight="1">
      <c r="A86" s="257">
        <v>72</v>
      </c>
      <c r="B86" s="258" t="s">
        <v>248</v>
      </c>
      <c r="C86" s="250">
        <v>349</v>
      </c>
      <c r="D86" s="385">
        <v>358</v>
      </c>
      <c r="E86" s="424">
        <v>354</v>
      </c>
      <c r="F86" s="427">
        <v>351</v>
      </c>
      <c r="G86" s="427">
        <v>350</v>
      </c>
    </row>
    <row r="87" spans="1:7" ht="15" customHeight="1">
      <c r="A87" s="257">
        <v>73</v>
      </c>
      <c r="B87" s="258" t="s">
        <v>249</v>
      </c>
      <c r="C87" s="250">
        <v>299</v>
      </c>
      <c r="D87" s="385">
        <v>295</v>
      </c>
      <c r="E87" s="424">
        <v>297</v>
      </c>
      <c r="F87" s="427">
        <v>290</v>
      </c>
      <c r="G87" s="427">
        <v>287</v>
      </c>
    </row>
    <row r="88" spans="1:7" ht="15" customHeight="1">
      <c r="A88" s="264">
        <v>74</v>
      </c>
      <c r="B88" s="407" t="s">
        <v>349</v>
      </c>
      <c r="C88" s="252">
        <v>399</v>
      </c>
      <c r="D88" s="387">
        <v>392</v>
      </c>
      <c r="E88" s="424">
        <v>382</v>
      </c>
      <c r="F88" s="427">
        <v>392</v>
      </c>
      <c r="G88" s="427">
        <v>394</v>
      </c>
    </row>
    <row r="89" spans="1:7" ht="15" customHeight="1">
      <c r="A89" s="257">
        <v>75</v>
      </c>
      <c r="B89" s="258" t="s">
        <v>250</v>
      </c>
      <c r="C89" s="250">
        <v>352</v>
      </c>
      <c r="D89" s="385">
        <v>420</v>
      </c>
      <c r="E89" s="424">
        <v>402</v>
      </c>
      <c r="F89" s="427">
        <v>404</v>
      </c>
      <c r="G89" s="427">
        <v>416</v>
      </c>
    </row>
    <row r="90" spans="1:7" ht="15" customHeight="1">
      <c r="A90" s="257">
        <v>76</v>
      </c>
      <c r="B90" s="258" t="s">
        <v>149</v>
      </c>
      <c r="C90" s="250">
        <v>168</v>
      </c>
      <c r="D90" s="385">
        <v>170</v>
      </c>
      <c r="E90" s="424">
        <v>166</v>
      </c>
      <c r="F90" s="427">
        <v>171</v>
      </c>
      <c r="G90" s="427">
        <v>170</v>
      </c>
    </row>
    <row r="91" spans="1:7" ht="15" customHeight="1">
      <c r="A91" s="257">
        <v>77</v>
      </c>
      <c r="B91" s="258" t="s">
        <v>149</v>
      </c>
      <c r="C91" s="250">
        <v>130</v>
      </c>
      <c r="D91" s="385">
        <v>128</v>
      </c>
      <c r="E91" s="424">
        <v>124</v>
      </c>
      <c r="F91" s="427">
        <v>120</v>
      </c>
      <c r="G91" s="427">
        <v>121</v>
      </c>
    </row>
    <row r="92" spans="1:7" ht="15" customHeight="1">
      <c r="A92" s="257">
        <v>78</v>
      </c>
      <c r="B92" s="258" t="s">
        <v>251</v>
      </c>
      <c r="C92" s="250">
        <v>136</v>
      </c>
      <c r="D92" s="385">
        <v>136</v>
      </c>
      <c r="E92" s="424">
        <v>135</v>
      </c>
      <c r="F92" s="427">
        <v>131</v>
      </c>
      <c r="G92" s="427">
        <v>133</v>
      </c>
    </row>
    <row r="93" spans="1:7" ht="15" customHeight="1">
      <c r="A93" s="257">
        <v>79</v>
      </c>
      <c r="B93" s="258" t="s">
        <v>252</v>
      </c>
      <c r="C93" s="250">
        <v>84</v>
      </c>
      <c r="D93" s="385">
        <v>82</v>
      </c>
      <c r="E93" s="424">
        <v>80</v>
      </c>
      <c r="F93" s="427">
        <v>79</v>
      </c>
      <c r="G93" s="427">
        <v>75</v>
      </c>
    </row>
    <row r="94" spans="1:7" ht="15" customHeight="1">
      <c r="A94" s="261">
        <v>80</v>
      </c>
      <c r="B94" s="262" t="s">
        <v>253</v>
      </c>
      <c r="C94" s="251">
        <v>69</v>
      </c>
      <c r="D94" s="386">
        <v>72</v>
      </c>
      <c r="E94" s="425">
        <v>73</v>
      </c>
      <c r="F94" s="428">
        <v>73</v>
      </c>
      <c r="G94" s="428">
        <v>69</v>
      </c>
    </row>
    <row r="95" spans="1:7" ht="15" customHeight="1">
      <c r="A95" s="263"/>
      <c r="B95" s="263"/>
      <c r="C95" s="263"/>
      <c r="D95" s="263"/>
      <c r="G95" s="381" t="s">
        <v>254</v>
      </c>
    </row>
    <row r="96" spans="1:6" ht="15" customHeight="1">
      <c r="A96" s="406"/>
      <c r="B96" s="406"/>
      <c r="C96" s="406"/>
      <c r="D96" s="263"/>
      <c r="E96" s="263"/>
      <c r="F96" s="142"/>
    </row>
    <row r="97" spans="1:6" ht="15" customHeight="1">
      <c r="A97" s="253"/>
      <c r="B97" s="253" t="s">
        <v>449</v>
      </c>
      <c r="C97" s="253"/>
      <c r="D97" s="253"/>
      <c r="E97" s="253"/>
      <c r="F97" s="142"/>
    </row>
    <row r="98" spans="1:5" ht="15" customHeight="1">
      <c r="A98" s="253"/>
      <c r="B98" s="253" t="s">
        <v>448</v>
      </c>
      <c r="C98" s="253"/>
      <c r="D98" s="253"/>
      <c r="E98" s="253"/>
    </row>
    <row r="99" spans="1:5" ht="13.5">
      <c r="A99" s="253"/>
      <c r="B99" s="253"/>
      <c r="C99" s="253"/>
      <c r="D99" s="253"/>
      <c r="E99" s="253"/>
    </row>
    <row r="100" spans="1:5" ht="13.5">
      <c r="A100" s="253"/>
      <c r="B100" s="253"/>
      <c r="C100" s="253"/>
      <c r="D100" s="253"/>
      <c r="E100" s="253"/>
    </row>
    <row r="101" spans="1:5" ht="13.5">
      <c r="A101" s="253"/>
      <c r="B101" s="253"/>
      <c r="C101" s="253"/>
      <c r="D101" s="253"/>
      <c r="E101" s="253"/>
    </row>
    <row r="102" spans="1:5" ht="13.5">
      <c r="A102" s="253"/>
      <c r="B102" s="253"/>
      <c r="C102" s="253"/>
      <c r="D102" s="253"/>
      <c r="E102" s="253"/>
    </row>
    <row r="103" spans="1:5" ht="13.5">
      <c r="A103" s="253"/>
      <c r="B103" s="253"/>
      <c r="C103" s="253"/>
      <c r="D103" s="253"/>
      <c r="E103" s="253"/>
    </row>
    <row r="104" spans="1:5" ht="13.5">
      <c r="A104" s="253"/>
      <c r="B104" s="253"/>
      <c r="C104" s="253"/>
      <c r="D104" s="253"/>
      <c r="E104" s="253"/>
    </row>
    <row r="105" spans="1:5" ht="13.5">
      <c r="A105" s="253"/>
      <c r="B105" s="253"/>
      <c r="C105" s="253"/>
      <c r="D105" s="253"/>
      <c r="E105" s="253"/>
    </row>
  </sheetData>
  <sheetProtection/>
  <mergeCells count="11">
    <mergeCell ref="A6:B6"/>
    <mergeCell ref="A27:B27"/>
    <mergeCell ref="A84:B84"/>
    <mergeCell ref="A58:B58"/>
    <mergeCell ref="A70:B70"/>
    <mergeCell ref="A3:B3"/>
    <mergeCell ref="A38:B38"/>
    <mergeCell ref="A49:B49"/>
    <mergeCell ref="A5:B5"/>
    <mergeCell ref="A77:B77"/>
    <mergeCell ref="A57:C57"/>
  </mergeCells>
  <printOptions/>
  <pageMargins left="0.7874015748031497" right="0.1968503937007874" top="0.5905511811023623" bottom="0.6299212598425197" header="0.5118110236220472" footer="0.5118110236220472"/>
  <pageSetup firstPageNumber="1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07"/>
  <sheetViews>
    <sheetView view="pageBreakPreview" zoomScaleSheetLayoutView="100" zoomScalePageLayoutView="0" workbookViewId="0" topLeftCell="B37">
      <selection activeCell="F7" sqref="F7"/>
    </sheetView>
  </sheetViews>
  <sheetFormatPr defaultColWidth="9.00390625" defaultRowHeight="13.5"/>
  <cols>
    <col min="1" max="1" width="1.25" style="5" customWidth="1"/>
    <col min="2" max="2" width="3.375" style="5" customWidth="1"/>
    <col min="3" max="3" width="24.25390625" style="5" customWidth="1"/>
    <col min="4" max="12" width="9.625" style="5" customWidth="1"/>
    <col min="13" max="16384" width="9.00390625" style="5" customWidth="1"/>
  </cols>
  <sheetData>
    <row r="1" ht="8.25" customHeight="1"/>
    <row r="2" spans="2:3" ht="16.5" customHeight="1">
      <c r="B2" s="143" t="s">
        <v>47</v>
      </c>
      <c r="C2" s="140"/>
    </row>
    <row r="3" spans="2:12" ht="16.5" customHeight="1">
      <c r="B3" s="147"/>
      <c r="C3" s="147"/>
      <c r="L3" s="147" t="s">
        <v>136</v>
      </c>
    </row>
    <row r="4" spans="2:12" ht="13.5">
      <c r="B4" s="527" t="s">
        <v>36</v>
      </c>
      <c r="C4" s="528"/>
      <c r="D4" s="524" t="s">
        <v>451</v>
      </c>
      <c r="E4" s="525"/>
      <c r="F4" s="526"/>
      <c r="G4" s="535" t="s">
        <v>453</v>
      </c>
      <c r="H4" s="535"/>
      <c r="I4" s="535"/>
      <c r="J4" s="535" t="s">
        <v>463</v>
      </c>
      <c r="K4" s="535"/>
      <c r="L4" s="535"/>
    </row>
    <row r="5" spans="2:12" ht="13.5">
      <c r="B5" s="529"/>
      <c r="C5" s="530"/>
      <c r="D5" s="153" t="s">
        <v>43</v>
      </c>
      <c r="E5" s="154" t="s">
        <v>2</v>
      </c>
      <c r="F5" s="155" t="s">
        <v>3</v>
      </c>
      <c r="G5" s="153" t="s">
        <v>43</v>
      </c>
      <c r="H5" s="154" t="s">
        <v>2</v>
      </c>
      <c r="I5" s="155" t="s">
        <v>3</v>
      </c>
      <c r="J5" s="153" t="s">
        <v>43</v>
      </c>
      <c r="K5" s="154" t="s">
        <v>2</v>
      </c>
      <c r="L5" s="155" t="s">
        <v>3</v>
      </c>
    </row>
    <row r="6" spans="2:12" ht="12.75" customHeight="1">
      <c r="B6" s="531"/>
      <c r="C6" s="532"/>
      <c r="D6" s="59" t="s">
        <v>255</v>
      </c>
      <c r="E6" s="7" t="s">
        <v>255</v>
      </c>
      <c r="F6" s="60" t="s">
        <v>255</v>
      </c>
      <c r="G6" s="59" t="s">
        <v>255</v>
      </c>
      <c r="H6" s="7" t="s">
        <v>255</v>
      </c>
      <c r="I6" s="60" t="s">
        <v>255</v>
      </c>
      <c r="J6" s="59" t="s">
        <v>255</v>
      </c>
      <c r="K6" s="7" t="s">
        <v>255</v>
      </c>
      <c r="L6" s="60" t="s">
        <v>255</v>
      </c>
    </row>
    <row r="7" spans="2:12" ht="24.75" customHeight="1">
      <c r="B7" s="533" t="s">
        <v>358</v>
      </c>
      <c r="C7" s="534"/>
      <c r="D7" s="174">
        <f aca="true" t="shared" si="0" ref="D7:I7">D8+D29+D40+D51+D60+D72+D79+D86</f>
        <v>68194</v>
      </c>
      <c r="E7" s="175">
        <f t="shared" si="0"/>
        <v>33442</v>
      </c>
      <c r="F7" s="176">
        <f t="shared" si="0"/>
        <v>34752</v>
      </c>
      <c r="G7" s="174">
        <f t="shared" si="0"/>
        <v>67596</v>
      </c>
      <c r="H7" s="175">
        <f t="shared" si="0"/>
        <v>33197</v>
      </c>
      <c r="I7" s="176">
        <f t="shared" si="0"/>
        <v>34399</v>
      </c>
      <c r="J7" s="453">
        <f>J8+J29+J40+J51+J60+J72+J79+J86</f>
        <v>67001</v>
      </c>
      <c r="K7" s="454">
        <f>K8+K29+K40+K51+K60+K72+K79+K86</f>
        <v>32862</v>
      </c>
      <c r="L7" s="455">
        <f>L8+L29+L40+L51+L60+L72+L79+L86</f>
        <v>34139</v>
      </c>
    </row>
    <row r="8" spans="2:12" ht="20.25" customHeight="1">
      <c r="B8" s="536" t="s">
        <v>44</v>
      </c>
      <c r="C8" s="541"/>
      <c r="D8" s="57">
        <f aca="true" t="shared" si="1" ref="D8:I8">SUM(D9:D28)</f>
        <v>20898</v>
      </c>
      <c r="E8" s="57">
        <f t="shared" si="1"/>
        <v>10116</v>
      </c>
      <c r="F8" s="58">
        <f t="shared" si="1"/>
        <v>10782</v>
      </c>
      <c r="G8" s="57">
        <f t="shared" si="1"/>
        <v>20779</v>
      </c>
      <c r="H8" s="57">
        <f t="shared" si="1"/>
        <v>10084</v>
      </c>
      <c r="I8" s="58">
        <f t="shared" si="1"/>
        <v>10695</v>
      </c>
      <c r="J8" s="456">
        <f>SUM(J9:J28)</f>
        <v>20705</v>
      </c>
      <c r="K8" s="456">
        <f>SUM(K9:K28)</f>
        <v>10052</v>
      </c>
      <c r="L8" s="457">
        <f>SUM(L9:L28)</f>
        <v>10653</v>
      </c>
    </row>
    <row r="9" spans="2:12" ht="15" customHeight="1">
      <c r="B9" s="157">
        <v>1</v>
      </c>
      <c r="C9" s="158" t="s">
        <v>257</v>
      </c>
      <c r="D9" s="99">
        <f>SUM(E9:F9)</f>
        <v>1290</v>
      </c>
      <c r="E9" s="99">
        <v>620</v>
      </c>
      <c r="F9" s="390">
        <v>670</v>
      </c>
      <c r="G9" s="99">
        <f>SUM(H9:I9)</f>
        <v>1314</v>
      </c>
      <c r="H9" s="412">
        <v>629</v>
      </c>
      <c r="I9" s="413">
        <v>685</v>
      </c>
      <c r="J9" s="458">
        <f>SUM(K9:L9)</f>
        <v>1342</v>
      </c>
      <c r="K9" s="459">
        <v>644</v>
      </c>
      <c r="L9" s="460">
        <v>698</v>
      </c>
    </row>
    <row r="10" spans="2:12" ht="15" customHeight="1">
      <c r="B10" s="159">
        <v>2</v>
      </c>
      <c r="C10" s="409" t="s">
        <v>258</v>
      </c>
      <c r="D10" s="12">
        <f aca="true" t="shared" si="2" ref="D10:D28">SUM(E10:F10)</f>
        <v>338</v>
      </c>
      <c r="E10" s="2">
        <v>148</v>
      </c>
      <c r="F10" s="388">
        <v>190</v>
      </c>
      <c r="G10" s="12">
        <f aca="true" t="shared" si="3" ref="G10:G28">SUM(H10:I10)</f>
        <v>325</v>
      </c>
      <c r="H10" s="6">
        <v>141</v>
      </c>
      <c r="I10" s="416">
        <v>184</v>
      </c>
      <c r="J10" s="461">
        <f aca="true" t="shared" si="4" ref="J10:J58">SUM(K10:L10)</f>
        <v>314</v>
      </c>
      <c r="K10" s="462">
        <v>137</v>
      </c>
      <c r="L10" s="463">
        <v>177</v>
      </c>
    </row>
    <row r="11" spans="2:12" ht="15" customHeight="1">
      <c r="B11" s="159">
        <v>3</v>
      </c>
      <c r="C11" s="61" t="s">
        <v>259</v>
      </c>
      <c r="D11" s="12">
        <f t="shared" si="2"/>
        <v>853</v>
      </c>
      <c r="E11" s="2">
        <v>404</v>
      </c>
      <c r="F11" s="388">
        <v>449</v>
      </c>
      <c r="G11" s="12">
        <f t="shared" si="3"/>
        <v>829</v>
      </c>
      <c r="H11" s="6">
        <v>399</v>
      </c>
      <c r="I11" s="416">
        <v>430</v>
      </c>
      <c r="J11" s="461">
        <f t="shared" si="4"/>
        <v>829</v>
      </c>
      <c r="K11" s="462">
        <v>397</v>
      </c>
      <c r="L11" s="463">
        <v>432</v>
      </c>
    </row>
    <row r="12" spans="2:12" ht="15" customHeight="1">
      <c r="B12" s="159">
        <v>4</v>
      </c>
      <c r="C12" s="160" t="s">
        <v>260</v>
      </c>
      <c r="D12" s="12">
        <f t="shared" si="2"/>
        <v>599</v>
      </c>
      <c r="E12" s="2">
        <v>279</v>
      </c>
      <c r="F12" s="388">
        <v>320</v>
      </c>
      <c r="G12" s="12">
        <f t="shared" si="3"/>
        <v>583</v>
      </c>
      <c r="H12" s="6">
        <v>277</v>
      </c>
      <c r="I12" s="416">
        <v>306</v>
      </c>
      <c r="J12" s="461">
        <f t="shared" si="4"/>
        <v>583</v>
      </c>
      <c r="K12" s="462">
        <v>279</v>
      </c>
      <c r="L12" s="463">
        <v>304</v>
      </c>
    </row>
    <row r="13" spans="2:12" ht="15" customHeight="1">
      <c r="B13" s="159">
        <v>5</v>
      </c>
      <c r="C13" s="160" t="s">
        <v>261</v>
      </c>
      <c r="D13" s="12">
        <f t="shared" si="2"/>
        <v>1009</v>
      </c>
      <c r="E13" s="2">
        <v>491</v>
      </c>
      <c r="F13" s="388">
        <v>518</v>
      </c>
      <c r="G13" s="12">
        <f t="shared" si="3"/>
        <v>1006</v>
      </c>
      <c r="H13" s="6">
        <v>489</v>
      </c>
      <c r="I13" s="416">
        <v>517</v>
      </c>
      <c r="J13" s="461">
        <f t="shared" si="4"/>
        <v>983</v>
      </c>
      <c r="K13" s="462">
        <v>477</v>
      </c>
      <c r="L13" s="463">
        <v>506</v>
      </c>
    </row>
    <row r="14" spans="2:12" ht="15" customHeight="1">
      <c r="B14" s="159">
        <v>6</v>
      </c>
      <c r="C14" s="160" t="s">
        <v>262</v>
      </c>
      <c r="D14" s="12">
        <f t="shared" si="2"/>
        <v>624</v>
      </c>
      <c r="E14" s="2">
        <v>300</v>
      </c>
      <c r="F14" s="388">
        <v>324</v>
      </c>
      <c r="G14" s="12">
        <f t="shared" si="3"/>
        <v>638</v>
      </c>
      <c r="H14" s="6">
        <v>307</v>
      </c>
      <c r="I14" s="416">
        <v>331</v>
      </c>
      <c r="J14" s="461">
        <f t="shared" si="4"/>
        <v>639</v>
      </c>
      <c r="K14" s="462">
        <v>307</v>
      </c>
      <c r="L14" s="463">
        <v>332</v>
      </c>
    </row>
    <row r="15" spans="2:12" ht="15" customHeight="1">
      <c r="B15" s="159">
        <v>7</v>
      </c>
      <c r="C15" s="160" t="s">
        <v>263</v>
      </c>
      <c r="D15" s="12">
        <f t="shared" si="2"/>
        <v>702</v>
      </c>
      <c r="E15" s="2">
        <v>327</v>
      </c>
      <c r="F15" s="388">
        <v>375</v>
      </c>
      <c r="G15" s="12">
        <f t="shared" si="3"/>
        <v>696</v>
      </c>
      <c r="H15" s="6">
        <v>328</v>
      </c>
      <c r="I15" s="416">
        <v>368</v>
      </c>
      <c r="J15" s="461">
        <f t="shared" si="4"/>
        <v>683</v>
      </c>
      <c r="K15" s="462">
        <v>326</v>
      </c>
      <c r="L15" s="463">
        <v>357</v>
      </c>
    </row>
    <row r="16" spans="2:12" ht="15" customHeight="1">
      <c r="B16" s="159">
        <v>8</v>
      </c>
      <c r="C16" s="160" t="s">
        <v>264</v>
      </c>
      <c r="D16" s="12">
        <f t="shared" si="2"/>
        <v>160</v>
      </c>
      <c r="E16" s="2">
        <v>74</v>
      </c>
      <c r="F16" s="388">
        <v>86</v>
      </c>
      <c r="G16" s="12">
        <f t="shared" si="3"/>
        <v>156</v>
      </c>
      <c r="H16" s="6">
        <v>71</v>
      </c>
      <c r="I16" s="416">
        <v>85</v>
      </c>
      <c r="J16" s="461">
        <f t="shared" si="4"/>
        <v>159</v>
      </c>
      <c r="K16" s="462">
        <v>73</v>
      </c>
      <c r="L16" s="463">
        <v>86</v>
      </c>
    </row>
    <row r="17" spans="2:12" ht="15" customHeight="1">
      <c r="B17" s="159">
        <v>9</v>
      </c>
      <c r="C17" s="160" t="s">
        <v>265</v>
      </c>
      <c r="D17" s="12">
        <f t="shared" si="2"/>
        <v>1504</v>
      </c>
      <c r="E17" s="2">
        <v>736</v>
      </c>
      <c r="F17" s="388">
        <v>768</v>
      </c>
      <c r="G17" s="12">
        <f t="shared" si="3"/>
        <v>1503</v>
      </c>
      <c r="H17" s="6">
        <v>733</v>
      </c>
      <c r="I17" s="416">
        <v>770</v>
      </c>
      <c r="J17" s="461">
        <f t="shared" si="4"/>
        <v>1481</v>
      </c>
      <c r="K17" s="462">
        <v>732</v>
      </c>
      <c r="L17" s="463">
        <v>749</v>
      </c>
    </row>
    <row r="18" spans="2:12" ht="15" customHeight="1">
      <c r="B18" s="159">
        <v>10</v>
      </c>
      <c r="C18" s="61" t="s">
        <v>266</v>
      </c>
      <c r="D18" s="12">
        <f t="shared" si="2"/>
        <v>240</v>
      </c>
      <c r="E18" s="2">
        <v>106</v>
      </c>
      <c r="F18" s="388">
        <v>134</v>
      </c>
      <c r="G18" s="12">
        <f t="shared" si="3"/>
        <v>247</v>
      </c>
      <c r="H18" s="6">
        <v>111</v>
      </c>
      <c r="I18" s="416">
        <v>136</v>
      </c>
      <c r="J18" s="461">
        <f t="shared" si="4"/>
        <v>236</v>
      </c>
      <c r="K18" s="462">
        <v>105</v>
      </c>
      <c r="L18" s="463">
        <v>131</v>
      </c>
    </row>
    <row r="19" spans="2:12" ht="15" customHeight="1">
      <c r="B19" s="159">
        <v>11</v>
      </c>
      <c r="C19" s="160" t="s">
        <v>267</v>
      </c>
      <c r="D19" s="12">
        <f t="shared" si="2"/>
        <v>899</v>
      </c>
      <c r="E19" s="2">
        <v>434</v>
      </c>
      <c r="F19" s="388">
        <v>465</v>
      </c>
      <c r="G19" s="12">
        <f t="shared" si="3"/>
        <v>879</v>
      </c>
      <c r="H19" s="6">
        <v>423</v>
      </c>
      <c r="I19" s="416">
        <v>456</v>
      </c>
      <c r="J19" s="461">
        <f t="shared" si="4"/>
        <v>869</v>
      </c>
      <c r="K19" s="462">
        <v>413</v>
      </c>
      <c r="L19" s="463">
        <v>456</v>
      </c>
    </row>
    <row r="20" spans="2:12" ht="15" customHeight="1">
      <c r="B20" s="159">
        <v>12</v>
      </c>
      <c r="C20" s="160" t="s">
        <v>268</v>
      </c>
      <c r="D20" s="12">
        <f t="shared" si="2"/>
        <v>1850</v>
      </c>
      <c r="E20" s="2">
        <v>892</v>
      </c>
      <c r="F20" s="388">
        <v>958</v>
      </c>
      <c r="G20" s="12">
        <f t="shared" si="3"/>
        <v>1835</v>
      </c>
      <c r="H20" s="6">
        <v>878</v>
      </c>
      <c r="I20" s="416">
        <v>957</v>
      </c>
      <c r="J20" s="461">
        <f t="shared" si="4"/>
        <v>1803</v>
      </c>
      <c r="K20" s="462">
        <v>859</v>
      </c>
      <c r="L20" s="463">
        <v>944</v>
      </c>
    </row>
    <row r="21" spans="2:12" ht="15" customHeight="1">
      <c r="B21" s="159">
        <v>13</v>
      </c>
      <c r="C21" s="160" t="s">
        <v>268</v>
      </c>
      <c r="D21" s="12">
        <f t="shared" si="2"/>
        <v>2019</v>
      </c>
      <c r="E21" s="2">
        <v>1008</v>
      </c>
      <c r="F21" s="388">
        <v>1011</v>
      </c>
      <c r="G21" s="12">
        <f t="shared" si="3"/>
        <v>1958</v>
      </c>
      <c r="H21" s="6">
        <v>980</v>
      </c>
      <c r="I21" s="416">
        <v>978</v>
      </c>
      <c r="J21" s="461">
        <f t="shared" si="4"/>
        <v>1963</v>
      </c>
      <c r="K21" s="462">
        <v>982</v>
      </c>
      <c r="L21" s="463">
        <v>981</v>
      </c>
    </row>
    <row r="22" spans="2:12" ht="15" customHeight="1">
      <c r="B22" s="159">
        <v>14</v>
      </c>
      <c r="C22" s="160" t="s">
        <v>269</v>
      </c>
      <c r="D22" s="12">
        <f t="shared" si="2"/>
        <v>1469</v>
      </c>
      <c r="E22" s="2">
        <v>693</v>
      </c>
      <c r="F22" s="388">
        <v>776</v>
      </c>
      <c r="G22" s="12">
        <f t="shared" si="3"/>
        <v>1455</v>
      </c>
      <c r="H22" s="6">
        <v>692</v>
      </c>
      <c r="I22" s="416">
        <v>763</v>
      </c>
      <c r="J22" s="461">
        <f t="shared" si="4"/>
        <v>1434</v>
      </c>
      <c r="K22" s="462">
        <v>685</v>
      </c>
      <c r="L22" s="463">
        <v>749</v>
      </c>
    </row>
    <row r="23" spans="2:12" ht="15" customHeight="1">
      <c r="B23" s="159">
        <v>15</v>
      </c>
      <c r="C23" s="160" t="s">
        <v>270</v>
      </c>
      <c r="D23" s="12">
        <f t="shared" si="2"/>
        <v>2276</v>
      </c>
      <c r="E23" s="2">
        <v>1129</v>
      </c>
      <c r="F23" s="388">
        <v>1147</v>
      </c>
      <c r="G23" s="12">
        <f t="shared" si="3"/>
        <v>2240</v>
      </c>
      <c r="H23" s="6">
        <v>1110</v>
      </c>
      <c r="I23" s="416">
        <v>1130</v>
      </c>
      <c r="J23" s="461">
        <f t="shared" si="4"/>
        <v>2291</v>
      </c>
      <c r="K23" s="462">
        <v>1142</v>
      </c>
      <c r="L23" s="463">
        <v>1149</v>
      </c>
    </row>
    <row r="24" spans="2:12" ht="15" customHeight="1">
      <c r="B24" s="159">
        <v>16</v>
      </c>
      <c r="C24" s="160" t="s">
        <v>271</v>
      </c>
      <c r="D24" s="12">
        <f t="shared" si="2"/>
        <v>1678</v>
      </c>
      <c r="E24" s="2">
        <v>837</v>
      </c>
      <c r="F24" s="388">
        <v>841</v>
      </c>
      <c r="G24" s="12">
        <f t="shared" si="3"/>
        <v>1702</v>
      </c>
      <c r="H24" s="6">
        <v>849</v>
      </c>
      <c r="I24" s="416">
        <v>853</v>
      </c>
      <c r="J24" s="461">
        <f t="shared" si="4"/>
        <v>1702</v>
      </c>
      <c r="K24" s="462">
        <v>852</v>
      </c>
      <c r="L24" s="463">
        <v>850</v>
      </c>
    </row>
    <row r="25" spans="2:12" ht="15" customHeight="1">
      <c r="B25" s="159">
        <v>17</v>
      </c>
      <c r="C25" s="160" t="s">
        <v>271</v>
      </c>
      <c r="D25" s="12">
        <f t="shared" si="2"/>
        <v>1276</v>
      </c>
      <c r="E25" s="2">
        <v>604</v>
      </c>
      <c r="F25" s="388">
        <v>672</v>
      </c>
      <c r="G25" s="12">
        <f t="shared" si="3"/>
        <v>1315</v>
      </c>
      <c r="H25" s="6">
        <v>629</v>
      </c>
      <c r="I25" s="416">
        <v>686</v>
      </c>
      <c r="J25" s="461">
        <f t="shared" si="4"/>
        <v>1297</v>
      </c>
      <c r="K25" s="462">
        <v>618</v>
      </c>
      <c r="L25" s="463">
        <v>679</v>
      </c>
    </row>
    <row r="26" spans="2:12" ht="15" customHeight="1">
      <c r="B26" s="159">
        <v>18</v>
      </c>
      <c r="C26" s="160" t="s">
        <v>272</v>
      </c>
      <c r="D26" s="12">
        <f t="shared" si="2"/>
        <v>639</v>
      </c>
      <c r="E26" s="2">
        <v>312</v>
      </c>
      <c r="F26" s="388">
        <v>327</v>
      </c>
      <c r="G26" s="12">
        <f t="shared" si="3"/>
        <v>642</v>
      </c>
      <c r="H26" s="6">
        <v>315</v>
      </c>
      <c r="I26" s="416">
        <v>327</v>
      </c>
      <c r="J26" s="461">
        <f t="shared" si="4"/>
        <v>640</v>
      </c>
      <c r="K26" s="462">
        <v>314</v>
      </c>
      <c r="L26" s="463">
        <v>326</v>
      </c>
    </row>
    <row r="27" spans="2:12" ht="15" customHeight="1">
      <c r="B27" s="159">
        <v>19</v>
      </c>
      <c r="C27" s="160" t="s">
        <v>273</v>
      </c>
      <c r="D27" s="12">
        <f t="shared" si="2"/>
        <v>599</v>
      </c>
      <c r="E27" s="2">
        <v>280</v>
      </c>
      <c r="F27" s="388">
        <v>319</v>
      </c>
      <c r="G27" s="12">
        <f t="shared" si="3"/>
        <v>601</v>
      </c>
      <c r="H27" s="6">
        <v>289</v>
      </c>
      <c r="I27" s="416">
        <v>312</v>
      </c>
      <c r="J27" s="461">
        <f t="shared" si="4"/>
        <v>588</v>
      </c>
      <c r="K27" s="462">
        <v>285</v>
      </c>
      <c r="L27" s="463">
        <v>303</v>
      </c>
    </row>
    <row r="28" spans="2:12" ht="15" customHeight="1">
      <c r="B28" s="161">
        <v>20</v>
      </c>
      <c r="C28" s="162" t="s">
        <v>274</v>
      </c>
      <c r="D28" s="2">
        <f t="shared" si="2"/>
        <v>874</v>
      </c>
      <c r="E28" s="3">
        <v>442</v>
      </c>
      <c r="F28" s="388">
        <v>432</v>
      </c>
      <c r="G28" s="2">
        <f t="shared" si="3"/>
        <v>855</v>
      </c>
      <c r="H28" s="414">
        <v>434</v>
      </c>
      <c r="I28" s="415">
        <v>421</v>
      </c>
      <c r="J28" s="464">
        <f t="shared" si="4"/>
        <v>869</v>
      </c>
      <c r="K28" s="465">
        <v>425</v>
      </c>
      <c r="L28" s="466">
        <v>444</v>
      </c>
    </row>
    <row r="29" spans="2:12" ht="20.25" customHeight="1">
      <c r="B29" s="536" t="s">
        <v>45</v>
      </c>
      <c r="C29" s="541"/>
      <c r="D29" s="57">
        <f aca="true" t="shared" si="5" ref="D29:L29">SUM(D30:D39)</f>
        <v>9081</v>
      </c>
      <c r="E29" s="57">
        <f t="shared" si="5"/>
        <v>4475</v>
      </c>
      <c r="F29" s="58">
        <f t="shared" si="5"/>
        <v>4606</v>
      </c>
      <c r="G29" s="57">
        <f t="shared" si="5"/>
        <v>8993</v>
      </c>
      <c r="H29" s="57">
        <f t="shared" si="5"/>
        <v>4474</v>
      </c>
      <c r="I29" s="58">
        <f t="shared" si="5"/>
        <v>4519</v>
      </c>
      <c r="J29" s="467">
        <f t="shared" si="5"/>
        <v>8891</v>
      </c>
      <c r="K29" s="467">
        <f t="shared" si="5"/>
        <v>4381</v>
      </c>
      <c r="L29" s="468">
        <f t="shared" si="5"/>
        <v>4510</v>
      </c>
    </row>
    <row r="30" spans="2:12" ht="15" customHeight="1">
      <c r="B30" s="157">
        <v>21</v>
      </c>
      <c r="C30" s="158" t="s">
        <v>275</v>
      </c>
      <c r="D30" s="99">
        <f>SUM(E30:F30)</f>
        <v>1000</v>
      </c>
      <c r="E30" s="99">
        <v>494</v>
      </c>
      <c r="F30" s="388">
        <v>506</v>
      </c>
      <c r="G30" s="99">
        <f>SUM(H30:I30)</f>
        <v>987</v>
      </c>
      <c r="H30" s="412">
        <v>494</v>
      </c>
      <c r="I30" s="413">
        <v>493</v>
      </c>
      <c r="J30" s="461">
        <f t="shared" si="4"/>
        <v>981</v>
      </c>
      <c r="K30" s="459">
        <v>489</v>
      </c>
      <c r="L30" s="460">
        <v>492</v>
      </c>
    </row>
    <row r="31" spans="2:12" ht="15" customHeight="1">
      <c r="B31" s="159">
        <v>22</v>
      </c>
      <c r="C31" s="160" t="s">
        <v>275</v>
      </c>
      <c r="D31" s="2">
        <f>SUM(E31:F31)</f>
        <v>934</v>
      </c>
      <c r="E31" s="2">
        <v>468</v>
      </c>
      <c r="F31" s="388">
        <v>466</v>
      </c>
      <c r="G31" s="2">
        <f>SUM(H31:I31)</f>
        <v>919</v>
      </c>
      <c r="H31" s="6">
        <v>466</v>
      </c>
      <c r="I31" s="416">
        <v>453</v>
      </c>
      <c r="J31" s="461">
        <f t="shared" si="4"/>
        <v>896</v>
      </c>
      <c r="K31" s="462">
        <v>451</v>
      </c>
      <c r="L31" s="463">
        <v>445</v>
      </c>
    </row>
    <row r="32" spans="2:12" ht="15" customHeight="1">
      <c r="B32" s="159">
        <v>23</v>
      </c>
      <c r="C32" s="160" t="s">
        <v>276</v>
      </c>
      <c r="D32" s="2">
        <f aca="true" t="shared" si="6" ref="D32:D39">SUM(E32:F32)</f>
        <v>1369</v>
      </c>
      <c r="E32" s="2">
        <v>653</v>
      </c>
      <c r="F32" s="388">
        <v>716</v>
      </c>
      <c r="G32" s="2">
        <f aca="true" t="shared" si="7" ref="G32:G39">SUM(H32:I32)</f>
        <v>1369</v>
      </c>
      <c r="H32" s="6">
        <v>655</v>
      </c>
      <c r="I32" s="416">
        <v>714</v>
      </c>
      <c r="J32" s="461">
        <f t="shared" si="4"/>
        <v>1364</v>
      </c>
      <c r="K32" s="462">
        <v>644</v>
      </c>
      <c r="L32" s="463">
        <v>720</v>
      </c>
    </row>
    <row r="33" spans="2:12" ht="15" customHeight="1">
      <c r="B33" s="159">
        <v>24</v>
      </c>
      <c r="C33" s="160" t="s">
        <v>277</v>
      </c>
      <c r="D33" s="2">
        <f t="shared" si="6"/>
        <v>1304</v>
      </c>
      <c r="E33" s="2">
        <v>643</v>
      </c>
      <c r="F33" s="388">
        <v>661</v>
      </c>
      <c r="G33" s="2">
        <f t="shared" si="7"/>
        <v>1279</v>
      </c>
      <c r="H33" s="6">
        <v>637</v>
      </c>
      <c r="I33" s="416">
        <v>642</v>
      </c>
      <c r="J33" s="461">
        <f t="shared" si="4"/>
        <v>1255</v>
      </c>
      <c r="K33" s="462">
        <v>626</v>
      </c>
      <c r="L33" s="463">
        <v>629</v>
      </c>
    </row>
    <row r="34" spans="2:12" ht="15" customHeight="1">
      <c r="B34" s="159">
        <v>25</v>
      </c>
      <c r="C34" s="160" t="s">
        <v>277</v>
      </c>
      <c r="D34" s="2">
        <f t="shared" si="6"/>
        <v>1107</v>
      </c>
      <c r="E34" s="2">
        <v>543</v>
      </c>
      <c r="F34" s="388">
        <v>564</v>
      </c>
      <c r="G34" s="2">
        <f t="shared" si="7"/>
        <v>1119</v>
      </c>
      <c r="H34" s="6">
        <v>551</v>
      </c>
      <c r="I34" s="416">
        <v>568</v>
      </c>
      <c r="J34" s="461">
        <f t="shared" si="4"/>
        <v>1126</v>
      </c>
      <c r="K34" s="462">
        <v>546</v>
      </c>
      <c r="L34" s="463">
        <v>580</v>
      </c>
    </row>
    <row r="35" spans="2:12" ht="15" customHeight="1">
      <c r="B35" s="159">
        <v>26</v>
      </c>
      <c r="C35" s="160" t="s">
        <v>278</v>
      </c>
      <c r="D35" s="2">
        <f t="shared" si="6"/>
        <v>346</v>
      </c>
      <c r="E35" s="2">
        <v>184</v>
      </c>
      <c r="F35" s="388">
        <v>162</v>
      </c>
      <c r="G35" s="2">
        <f t="shared" si="7"/>
        <v>349</v>
      </c>
      <c r="H35" s="6">
        <v>188</v>
      </c>
      <c r="I35" s="416">
        <v>161</v>
      </c>
      <c r="J35" s="461">
        <f t="shared" si="4"/>
        <v>352</v>
      </c>
      <c r="K35" s="462">
        <v>196</v>
      </c>
      <c r="L35" s="463">
        <v>156</v>
      </c>
    </row>
    <row r="36" spans="2:12" ht="15" customHeight="1">
      <c r="B36" s="159">
        <v>27</v>
      </c>
      <c r="C36" s="160" t="s">
        <v>279</v>
      </c>
      <c r="D36" s="2">
        <f t="shared" si="6"/>
        <v>597</v>
      </c>
      <c r="E36" s="2">
        <v>297</v>
      </c>
      <c r="F36" s="388">
        <v>300</v>
      </c>
      <c r="G36" s="2">
        <f t="shared" si="7"/>
        <v>598</v>
      </c>
      <c r="H36" s="6">
        <v>301</v>
      </c>
      <c r="I36" s="416">
        <v>297</v>
      </c>
      <c r="J36" s="461">
        <f t="shared" si="4"/>
        <v>587</v>
      </c>
      <c r="K36" s="462">
        <v>290</v>
      </c>
      <c r="L36" s="463">
        <v>297</v>
      </c>
    </row>
    <row r="37" spans="2:12" ht="15" customHeight="1">
      <c r="B37" s="159">
        <v>28</v>
      </c>
      <c r="C37" s="160" t="s">
        <v>280</v>
      </c>
      <c r="D37" s="2">
        <f t="shared" si="6"/>
        <v>1191</v>
      </c>
      <c r="E37" s="2">
        <v>593</v>
      </c>
      <c r="F37" s="388">
        <v>598</v>
      </c>
      <c r="G37" s="2">
        <f t="shared" si="7"/>
        <v>1189</v>
      </c>
      <c r="H37" s="6">
        <v>596</v>
      </c>
      <c r="I37" s="416">
        <v>593</v>
      </c>
      <c r="J37" s="461">
        <f t="shared" si="4"/>
        <v>1162</v>
      </c>
      <c r="K37" s="462">
        <v>566</v>
      </c>
      <c r="L37" s="463">
        <v>596</v>
      </c>
    </row>
    <row r="38" spans="2:12" ht="15" customHeight="1">
      <c r="B38" s="159">
        <v>29</v>
      </c>
      <c r="C38" s="160" t="s">
        <v>280</v>
      </c>
      <c r="D38" s="2">
        <f t="shared" si="6"/>
        <v>778</v>
      </c>
      <c r="E38" s="2">
        <v>389</v>
      </c>
      <c r="F38" s="388">
        <v>389</v>
      </c>
      <c r="G38" s="2">
        <f t="shared" si="7"/>
        <v>740</v>
      </c>
      <c r="H38" s="6">
        <v>374</v>
      </c>
      <c r="I38" s="416">
        <v>366</v>
      </c>
      <c r="J38" s="461">
        <f t="shared" si="4"/>
        <v>734</v>
      </c>
      <c r="K38" s="462">
        <v>364</v>
      </c>
      <c r="L38" s="463">
        <v>370</v>
      </c>
    </row>
    <row r="39" spans="2:12" ht="15" customHeight="1">
      <c r="B39" s="161">
        <v>30</v>
      </c>
      <c r="C39" s="162" t="s">
        <v>281</v>
      </c>
      <c r="D39" s="2">
        <f t="shared" si="6"/>
        <v>455</v>
      </c>
      <c r="E39" s="3">
        <v>211</v>
      </c>
      <c r="F39" s="388">
        <v>244</v>
      </c>
      <c r="G39" s="2">
        <f t="shared" si="7"/>
        <v>444</v>
      </c>
      <c r="H39" s="414">
        <v>212</v>
      </c>
      <c r="I39" s="415">
        <v>232</v>
      </c>
      <c r="J39" s="461">
        <f t="shared" si="4"/>
        <v>434</v>
      </c>
      <c r="K39" s="465">
        <v>209</v>
      </c>
      <c r="L39" s="466">
        <v>225</v>
      </c>
    </row>
    <row r="40" spans="2:12" ht="20.25" customHeight="1">
      <c r="B40" s="536" t="s">
        <v>46</v>
      </c>
      <c r="C40" s="537"/>
      <c r="D40" s="57">
        <f aca="true" t="shared" si="8" ref="D40:I40">SUM(D41:D50)</f>
        <v>11442</v>
      </c>
      <c r="E40" s="57">
        <f t="shared" si="8"/>
        <v>5640</v>
      </c>
      <c r="F40" s="58">
        <f t="shared" si="8"/>
        <v>5802</v>
      </c>
      <c r="G40" s="57">
        <f t="shared" si="8"/>
        <v>11422</v>
      </c>
      <c r="H40" s="57">
        <f t="shared" si="8"/>
        <v>5618</v>
      </c>
      <c r="I40" s="58">
        <f t="shared" si="8"/>
        <v>5804</v>
      </c>
      <c r="J40" s="467">
        <f>SUM(J41:J50)</f>
        <v>11427</v>
      </c>
      <c r="K40" s="467">
        <f>SUM(K41:K50)</f>
        <v>5609</v>
      </c>
      <c r="L40" s="468">
        <f>SUM(L41:L50)</f>
        <v>5818</v>
      </c>
    </row>
    <row r="41" spans="2:12" ht="15" customHeight="1">
      <c r="B41" s="157">
        <v>31</v>
      </c>
      <c r="C41" s="158" t="s">
        <v>282</v>
      </c>
      <c r="D41" s="2">
        <f>SUM(E41:F41)</f>
        <v>1807</v>
      </c>
      <c r="E41" s="2">
        <v>906</v>
      </c>
      <c r="F41" s="388">
        <v>901</v>
      </c>
      <c r="G41" s="2">
        <f>SUM(H41:I41)</f>
        <v>1815</v>
      </c>
      <c r="H41" s="412">
        <v>913</v>
      </c>
      <c r="I41" s="413">
        <v>902</v>
      </c>
      <c r="J41" s="464">
        <f t="shared" si="4"/>
        <v>1844</v>
      </c>
      <c r="K41" s="459">
        <v>931</v>
      </c>
      <c r="L41" s="460">
        <v>913</v>
      </c>
    </row>
    <row r="42" spans="2:12" ht="15" customHeight="1">
      <c r="B42" s="159">
        <v>32</v>
      </c>
      <c r="C42" s="160" t="s">
        <v>283</v>
      </c>
      <c r="D42" s="2">
        <f>SUM(E42:F42)</f>
        <v>1436</v>
      </c>
      <c r="E42" s="2">
        <v>701</v>
      </c>
      <c r="F42" s="388">
        <v>735</v>
      </c>
      <c r="G42" s="2">
        <f>SUM(H42:I42)</f>
        <v>1482</v>
      </c>
      <c r="H42" s="6">
        <v>721</v>
      </c>
      <c r="I42" s="416">
        <v>761</v>
      </c>
      <c r="J42" s="464">
        <f t="shared" si="4"/>
        <v>1492</v>
      </c>
      <c r="K42" s="462">
        <v>727</v>
      </c>
      <c r="L42" s="463">
        <v>765</v>
      </c>
    </row>
    <row r="43" spans="2:12" ht="15" customHeight="1">
      <c r="B43" s="159">
        <v>33</v>
      </c>
      <c r="C43" s="160" t="s">
        <v>284</v>
      </c>
      <c r="D43" s="2">
        <f aca="true" t="shared" si="9" ref="D43:D50">SUM(E43:F43)</f>
        <v>1759</v>
      </c>
      <c r="E43" s="2">
        <v>856</v>
      </c>
      <c r="F43" s="388">
        <v>903</v>
      </c>
      <c r="G43" s="2">
        <f aca="true" t="shared" si="10" ref="G43:G50">SUM(H43:I43)</f>
        <v>1747</v>
      </c>
      <c r="H43" s="6">
        <v>839</v>
      </c>
      <c r="I43" s="416">
        <v>908</v>
      </c>
      <c r="J43" s="464">
        <f t="shared" si="4"/>
        <v>1753</v>
      </c>
      <c r="K43" s="462">
        <v>840</v>
      </c>
      <c r="L43" s="463">
        <v>913</v>
      </c>
    </row>
    <row r="44" spans="2:12" ht="15" customHeight="1">
      <c r="B44" s="159">
        <v>34</v>
      </c>
      <c r="C44" s="160" t="s">
        <v>285</v>
      </c>
      <c r="D44" s="2">
        <f t="shared" si="9"/>
        <v>881</v>
      </c>
      <c r="E44" s="2">
        <v>427</v>
      </c>
      <c r="F44" s="388">
        <v>454</v>
      </c>
      <c r="G44" s="2">
        <f t="shared" si="10"/>
        <v>890</v>
      </c>
      <c r="H44" s="6">
        <v>436</v>
      </c>
      <c r="I44" s="416">
        <v>454</v>
      </c>
      <c r="J44" s="464">
        <f t="shared" si="4"/>
        <v>892</v>
      </c>
      <c r="K44" s="462">
        <v>432</v>
      </c>
      <c r="L44" s="463">
        <v>460</v>
      </c>
    </row>
    <row r="45" spans="2:12" ht="15" customHeight="1">
      <c r="B45" s="159">
        <v>35</v>
      </c>
      <c r="C45" s="160" t="s">
        <v>286</v>
      </c>
      <c r="D45" s="2">
        <f t="shared" si="9"/>
        <v>1396</v>
      </c>
      <c r="E45" s="2">
        <v>657</v>
      </c>
      <c r="F45" s="388">
        <v>739</v>
      </c>
      <c r="G45" s="2">
        <f t="shared" si="10"/>
        <v>1355</v>
      </c>
      <c r="H45" s="6">
        <v>641</v>
      </c>
      <c r="I45" s="416">
        <v>714</v>
      </c>
      <c r="J45" s="464">
        <f t="shared" si="4"/>
        <v>1335</v>
      </c>
      <c r="K45" s="462">
        <v>631</v>
      </c>
      <c r="L45" s="463">
        <v>704</v>
      </c>
    </row>
    <row r="46" spans="2:12" ht="15" customHeight="1">
      <c r="B46" s="159">
        <v>36</v>
      </c>
      <c r="C46" s="160" t="s">
        <v>287</v>
      </c>
      <c r="D46" s="2">
        <f t="shared" si="9"/>
        <v>740</v>
      </c>
      <c r="E46" s="2">
        <v>363</v>
      </c>
      <c r="F46" s="388">
        <v>377</v>
      </c>
      <c r="G46" s="2">
        <f t="shared" si="10"/>
        <v>726</v>
      </c>
      <c r="H46" s="6">
        <v>354</v>
      </c>
      <c r="I46" s="416">
        <v>372</v>
      </c>
      <c r="J46" s="464">
        <f t="shared" si="4"/>
        <v>722</v>
      </c>
      <c r="K46" s="462">
        <v>353</v>
      </c>
      <c r="L46" s="463">
        <v>369</v>
      </c>
    </row>
    <row r="47" spans="2:12" ht="15" customHeight="1">
      <c r="B47" s="159">
        <v>37</v>
      </c>
      <c r="C47" s="160" t="s">
        <v>288</v>
      </c>
      <c r="D47" s="2">
        <f t="shared" si="9"/>
        <v>906</v>
      </c>
      <c r="E47" s="2">
        <v>474</v>
      </c>
      <c r="F47" s="388">
        <v>432</v>
      </c>
      <c r="G47" s="2">
        <f t="shared" si="10"/>
        <v>895</v>
      </c>
      <c r="H47" s="6">
        <v>466</v>
      </c>
      <c r="I47" s="416">
        <v>429</v>
      </c>
      <c r="J47" s="464">
        <f t="shared" si="4"/>
        <v>857</v>
      </c>
      <c r="K47" s="462">
        <v>441</v>
      </c>
      <c r="L47" s="463">
        <v>416</v>
      </c>
    </row>
    <row r="48" spans="2:12" ht="15" customHeight="1">
      <c r="B48" s="159">
        <v>38</v>
      </c>
      <c r="C48" s="160" t="s">
        <v>289</v>
      </c>
      <c r="D48" s="2">
        <f t="shared" si="9"/>
        <v>768</v>
      </c>
      <c r="E48" s="2">
        <v>386</v>
      </c>
      <c r="F48" s="388">
        <v>382</v>
      </c>
      <c r="G48" s="2">
        <f t="shared" si="10"/>
        <v>764</v>
      </c>
      <c r="H48" s="6">
        <v>380</v>
      </c>
      <c r="I48" s="416">
        <v>384</v>
      </c>
      <c r="J48" s="464">
        <f t="shared" si="4"/>
        <v>765</v>
      </c>
      <c r="K48" s="462">
        <v>380</v>
      </c>
      <c r="L48" s="463">
        <v>385</v>
      </c>
    </row>
    <row r="49" spans="2:12" ht="15" customHeight="1">
      <c r="B49" s="159">
        <v>39</v>
      </c>
      <c r="C49" s="160" t="s">
        <v>290</v>
      </c>
      <c r="D49" s="2">
        <f t="shared" si="9"/>
        <v>947</v>
      </c>
      <c r="E49" s="2">
        <v>474</v>
      </c>
      <c r="F49" s="388">
        <v>473</v>
      </c>
      <c r="G49" s="2">
        <f t="shared" si="10"/>
        <v>949</v>
      </c>
      <c r="H49" s="6">
        <v>474</v>
      </c>
      <c r="I49" s="416">
        <v>475</v>
      </c>
      <c r="J49" s="464">
        <f t="shared" si="4"/>
        <v>953</v>
      </c>
      <c r="K49" s="462">
        <v>471</v>
      </c>
      <c r="L49" s="463">
        <v>482</v>
      </c>
    </row>
    <row r="50" spans="2:12" ht="15" customHeight="1">
      <c r="B50" s="161">
        <v>40</v>
      </c>
      <c r="C50" s="162" t="s">
        <v>291</v>
      </c>
      <c r="D50" s="2">
        <f t="shared" si="9"/>
        <v>802</v>
      </c>
      <c r="E50" s="2">
        <v>396</v>
      </c>
      <c r="F50" s="388">
        <v>406</v>
      </c>
      <c r="G50" s="2">
        <f t="shared" si="10"/>
        <v>799</v>
      </c>
      <c r="H50" s="414">
        <v>394</v>
      </c>
      <c r="I50" s="415">
        <v>405</v>
      </c>
      <c r="J50" s="464">
        <f t="shared" si="4"/>
        <v>814</v>
      </c>
      <c r="K50" s="465">
        <v>403</v>
      </c>
      <c r="L50" s="466">
        <v>411</v>
      </c>
    </row>
    <row r="51" spans="2:12" ht="20.25" customHeight="1">
      <c r="B51" s="538" t="s">
        <v>135</v>
      </c>
      <c r="C51" s="539"/>
      <c r="D51" s="57">
        <f aca="true" t="shared" si="11" ref="D51:L51">SUM(D52:D58)</f>
        <v>8851</v>
      </c>
      <c r="E51" s="57">
        <f t="shared" si="11"/>
        <v>4376</v>
      </c>
      <c r="F51" s="58">
        <f t="shared" si="11"/>
        <v>4475</v>
      </c>
      <c r="G51" s="57">
        <f t="shared" si="11"/>
        <v>8832</v>
      </c>
      <c r="H51" s="57">
        <f t="shared" si="11"/>
        <v>4349</v>
      </c>
      <c r="I51" s="58">
        <f t="shared" si="11"/>
        <v>4483</v>
      </c>
      <c r="J51" s="467">
        <f t="shared" si="11"/>
        <v>8781</v>
      </c>
      <c r="K51" s="467">
        <f t="shared" si="11"/>
        <v>4310</v>
      </c>
      <c r="L51" s="468">
        <f t="shared" si="11"/>
        <v>4471</v>
      </c>
    </row>
    <row r="52" spans="2:12" ht="15" customHeight="1">
      <c r="B52" s="157">
        <v>41</v>
      </c>
      <c r="C52" s="158" t="s">
        <v>292</v>
      </c>
      <c r="D52" s="2">
        <f aca="true" t="shared" si="12" ref="D52:D58">SUM(E52:F52)</f>
        <v>1222</v>
      </c>
      <c r="E52" s="2">
        <v>638</v>
      </c>
      <c r="F52" s="388">
        <v>584</v>
      </c>
      <c r="G52" s="2">
        <f aca="true" t="shared" si="13" ref="G52:G58">SUM(H52:I52)</f>
        <v>1238</v>
      </c>
      <c r="H52" s="412">
        <v>635</v>
      </c>
      <c r="I52" s="413">
        <v>603</v>
      </c>
      <c r="J52" s="464">
        <f t="shared" si="4"/>
        <v>1262</v>
      </c>
      <c r="K52" s="459">
        <v>649</v>
      </c>
      <c r="L52" s="460">
        <v>613</v>
      </c>
    </row>
    <row r="53" spans="2:12" ht="15" customHeight="1">
      <c r="B53" s="159">
        <v>42</v>
      </c>
      <c r="C53" s="160" t="s">
        <v>292</v>
      </c>
      <c r="D53" s="2">
        <f t="shared" si="12"/>
        <v>1265</v>
      </c>
      <c r="E53" s="2">
        <v>629</v>
      </c>
      <c r="F53" s="388">
        <v>636</v>
      </c>
      <c r="G53" s="2">
        <f t="shared" si="13"/>
        <v>1248</v>
      </c>
      <c r="H53" s="6">
        <v>616</v>
      </c>
      <c r="I53" s="416">
        <v>632</v>
      </c>
      <c r="J53" s="464">
        <f t="shared" si="4"/>
        <v>1223</v>
      </c>
      <c r="K53" s="462">
        <v>598</v>
      </c>
      <c r="L53" s="463">
        <v>625</v>
      </c>
    </row>
    <row r="54" spans="2:12" ht="15" customHeight="1">
      <c r="B54" s="159">
        <v>43</v>
      </c>
      <c r="C54" s="160" t="s">
        <v>293</v>
      </c>
      <c r="D54" s="2">
        <f t="shared" si="12"/>
        <v>1548</v>
      </c>
      <c r="E54" s="2">
        <v>764</v>
      </c>
      <c r="F54" s="388">
        <v>784</v>
      </c>
      <c r="G54" s="2">
        <f t="shared" si="13"/>
        <v>1542</v>
      </c>
      <c r="H54" s="6">
        <v>754</v>
      </c>
      <c r="I54" s="416">
        <v>788</v>
      </c>
      <c r="J54" s="464">
        <f t="shared" si="4"/>
        <v>1543</v>
      </c>
      <c r="K54" s="462">
        <v>759</v>
      </c>
      <c r="L54" s="463">
        <v>784</v>
      </c>
    </row>
    <row r="55" spans="2:12" ht="15" customHeight="1">
      <c r="B55" s="159">
        <v>44</v>
      </c>
      <c r="C55" s="160" t="s">
        <v>294</v>
      </c>
      <c r="D55" s="2">
        <f t="shared" si="12"/>
        <v>1463</v>
      </c>
      <c r="E55" s="2">
        <v>729</v>
      </c>
      <c r="F55" s="388">
        <v>734</v>
      </c>
      <c r="G55" s="2">
        <f t="shared" si="13"/>
        <v>1450</v>
      </c>
      <c r="H55" s="6">
        <v>719</v>
      </c>
      <c r="I55" s="416">
        <v>731</v>
      </c>
      <c r="J55" s="464">
        <f t="shared" si="4"/>
        <v>1435</v>
      </c>
      <c r="K55" s="462">
        <v>704</v>
      </c>
      <c r="L55" s="463">
        <v>731</v>
      </c>
    </row>
    <row r="56" spans="2:12" ht="15" customHeight="1">
      <c r="B56" s="159">
        <v>45</v>
      </c>
      <c r="C56" s="160" t="s">
        <v>295</v>
      </c>
      <c r="D56" s="2">
        <f t="shared" si="12"/>
        <v>1281</v>
      </c>
      <c r="E56" s="2">
        <v>610</v>
      </c>
      <c r="F56" s="388">
        <v>671</v>
      </c>
      <c r="G56" s="2">
        <f t="shared" si="13"/>
        <v>1264</v>
      </c>
      <c r="H56" s="6">
        <v>606</v>
      </c>
      <c r="I56" s="416">
        <v>658</v>
      </c>
      <c r="J56" s="464">
        <f t="shared" si="4"/>
        <v>1251</v>
      </c>
      <c r="K56" s="462">
        <v>600</v>
      </c>
      <c r="L56" s="463">
        <v>651</v>
      </c>
    </row>
    <row r="57" spans="2:12" ht="15" customHeight="1">
      <c r="B57" s="159">
        <v>46</v>
      </c>
      <c r="C57" s="160" t="s">
        <v>296</v>
      </c>
      <c r="D57" s="2">
        <f t="shared" si="12"/>
        <v>1278</v>
      </c>
      <c r="E57" s="2">
        <v>620</v>
      </c>
      <c r="F57" s="388">
        <v>658</v>
      </c>
      <c r="G57" s="2">
        <f t="shared" si="13"/>
        <v>1291</v>
      </c>
      <c r="H57" s="6">
        <v>628</v>
      </c>
      <c r="I57" s="416">
        <v>663</v>
      </c>
      <c r="J57" s="464">
        <f t="shared" si="4"/>
        <v>1270</v>
      </c>
      <c r="K57" s="462">
        <v>608</v>
      </c>
      <c r="L57" s="463">
        <v>662</v>
      </c>
    </row>
    <row r="58" spans="2:12" ht="15" customHeight="1">
      <c r="B58" s="161">
        <v>47</v>
      </c>
      <c r="C58" s="162" t="s">
        <v>297</v>
      </c>
      <c r="D58" s="1">
        <f t="shared" si="12"/>
        <v>794</v>
      </c>
      <c r="E58" s="3">
        <v>386</v>
      </c>
      <c r="F58" s="389">
        <v>408</v>
      </c>
      <c r="G58" s="1">
        <f t="shared" si="13"/>
        <v>799</v>
      </c>
      <c r="H58" s="414">
        <v>391</v>
      </c>
      <c r="I58" s="415">
        <v>408</v>
      </c>
      <c r="J58" s="469">
        <f t="shared" si="4"/>
        <v>797</v>
      </c>
      <c r="K58" s="465">
        <v>392</v>
      </c>
      <c r="L58" s="466">
        <v>405</v>
      </c>
    </row>
    <row r="59" spans="1:12" ht="15" customHeight="1">
      <c r="A59" s="94"/>
      <c r="B59" s="62"/>
      <c r="C59" s="62"/>
      <c r="L59" s="156" t="s">
        <v>256</v>
      </c>
    </row>
    <row r="60" spans="2:12" ht="20.25" customHeight="1">
      <c r="B60" s="533" t="s">
        <v>356</v>
      </c>
      <c r="C60" s="540"/>
      <c r="D60" s="175">
        <f aca="true" t="shared" si="14" ref="D60:L60">SUM(D61:D71)</f>
        <v>6048</v>
      </c>
      <c r="E60" s="175">
        <f t="shared" si="14"/>
        <v>2992</v>
      </c>
      <c r="F60" s="176">
        <f t="shared" si="14"/>
        <v>3056</v>
      </c>
      <c r="G60" s="175">
        <f t="shared" si="14"/>
        <v>5920</v>
      </c>
      <c r="H60" s="175">
        <f t="shared" si="14"/>
        <v>2925</v>
      </c>
      <c r="I60" s="176">
        <f t="shared" si="14"/>
        <v>2995</v>
      </c>
      <c r="J60" s="470">
        <f t="shared" si="14"/>
        <v>5800</v>
      </c>
      <c r="K60" s="470">
        <f t="shared" si="14"/>
        <v>2884</v>
      </c>
      <c r="L60" s="471">
        <f t="shared" si="14"/>
        <v>2916</v>
      </c>
    </row>
    <row r="61" spans="2:12" ht="15" customHeight="1">
      <c r="B61" s="157">
        <v>48</v>
      </c>
      <c r="C61" s="158" t="s">
        <v>298</v>
      </c>
      <c r="D61" s="2">
        <f>SUM(E61:F61)</f>
        <v>311</v>
      </c>
      <c r="E61" s="2">
        <v>148</v>
      </c>
      <c r="F61" s="388">
        <v>163</v>
      </c>
      <c r="G61" s="2">
        <f>SUM(H61:I61)</f>
        <v>303</v>
      </c>
      <c r="H61" s="412">
        <v>145</v>
      </c>
      <c r="I61" s="413">
        <v>158</v>
      </c>
      <c r="J61" s="464">
        <f aca="true" t="shared" si="15" ref="J61:J71">SUM(K61:L61)</f>
        <v>295</v>
      </c>
      <c r="K61" s="459">
        <v>143</v>
      </c>
      <c r="L61" s="460">
        <v>152</v>
      </c>
    </row>
    <row r="62" spans="2:12" ht="15" customHeight="1">
      <c r="B62" s="159">
        <v>49</v>
      </c>
      <c r="C62" s="160" t="s">
        <v>299</v>
      </c>
      <c r="D62" s="2">
        <f>SUM(E62:F62)</f>
        <v>657</v>
      </c>
      <c r="E62" s="2">
        <v>316</v>
      </c>
      <c r="F62" s="388">
        <v>341</v>
      </c>
      <c r="G62" s="2">
        <f>SUM(H62:I62)</f>
        <v>652</v>
      </c>
      <c r="H62" s="6">
        <v>318</v>
      </c>
      <c r="I62" s="416">
        <v>334</v>
      </c>
      <c r="J62" s="464">
        <f t="shared" si="15"/>
        <v>659</v>
      </c>
      <c r="K62" s="462">
        <v>329</v>
      </c>
      <c r="L62" s="463">
        <v>330</v>
      </c>
    </row>
    <row r="63" spans="2:12" ht="15" customHeight="1">
      <c r="B63" s="159">
        <v>50</v>
      </c>
      <c r="C63" s="160" t="s">
        <v>300</v>
      </c>
      <c r="D63" s="2">
        <f aca="true" t="shared" si="16" ref="D63:D71">SUM(E63:F63)</f>
        <v>1402</v>
      </c>
      <c r="E63" s="2">
        <v>664</v>
      </c>
      <c r="F63" s="388">
        <v>738</v>
      </c>
      <c r="G63" s="2">
        <f aca="true" t="shared" si="17" ref="G63:G71">SUM(H63:I63)</f>
        <v>1342</v>
      </c>
      <c r="H63" s="6">
        <v>627</v>
      </c>
      <c r="I63" s="416">
        <v>715</v>
      </c>
      <c r="J63" s="464">
        <f t="shared" si="15"/>
        <v>1310</v>
      </c>
      <c r="K63" s="462">
        <v>614</v>
      </c>
      <c r="L63" s="463">
        <v>696</v>
      </c>
    </row>
    <row r="64" spans="2:12" ht="15" customHeight="1">
      <c r="B64" s="159">
        <v>51</v>
      </c>
      <c r="C64" s="160" t="s">
        <v>301</v>
      </c>
      <c r="D64" s="2">
        <f t="shared" si="16"/>
        <v>527</v>
      </c>
      <c r="E64" s="2">
        <v>278</v>
      </c>
      <c r="F64" s="388">
        <v>249</v>
      </c>
      <c r="G64" s="2">
        <f t="shared" si="17"/>
        <v>529</v>
      </c>
      <c r="H64" s="6">
        <v>279</v>
      </c>
      <c r="I64" s="416">
        <v>250</v>
      </c>
      <c r="J64" s="464">
        <f t="shared" si="15"/>
        <v>524</v>
      </c>
      <c r="K64" s="462">
        <v>272</v>
      </c>
      <c r="L64" s="463">
        <v>252</v>
      </c>
    </row>
    <row r="65" spans="2:12" ht="15" customHeight="1">
      <c r="B65" s="159">
        <v>52</v>
      </c>
      <c r="C65" s="160" t="s">
        <v>302</v>
      </c>
      <c r="D65" s="2">
        <f t="shared" si="16"/>
        <v>359</v>
      </c>
      <c r="E65" s="2">
        <v>178</v>
      </c>
      <c r="F65" s="388">
        <v>181</v>
      </c>
      <c r="G65" s="2">
        <f t="shared" si="17"/>
        <v>348</v>
      </c>
      <c r="H65" s="6">
        <v>176</v>
      </c>
      <c r="I65" s="416">
        <v>172</v>
      </c>
      <c r="J65" s="464">
        <f t="shared" si="15"/>
        <v>338</v>
      </c>
      <c r="K65" s="462">
        <v>175</v>
      </c>
      <c r="L65" s="463">
        <v>163</v>
      </c>
    </row>
    <row r="66" spans="2:12" ht="15" customHeight="1">
      <c r="B66" s="159">
        <v>53</v>
      </c>
      <c r="C66" s="160" t="s">
        <v>303</v>
      </c>
      <c r="D66" s="2">
        <f t="shared" si="16"/>
        <v>768</v>
      </c>
      <c r="E66" s="2">
        <v>375</v>
      </c>
      <c r="F66" s="388">
        <v>393</v>
      </c>
      <c r="G66" s="2">
        <f t="shared" si="17"/>
        <v>755</v>
      </c>
      <c r="H66" s="6">
        <v>369</v>
      </c>
      <c r="I66" s="416">
        <v>386</v>
      </c>
      <c r="J66" s="464">
        <f t="shared" si="15"/>
        <v>738</v>
      </c>
      <c r="K66" s="462">
        <v>359</v>
      </c>
      <c r="L66" s="463">
        <v>379</v>
      </c>
    </row>
    <row r="67" spans="2:12" ht="15" customHeight="1">
      <c r="B67" s="159">
        <v>54</v>
      </c>
      <c r="C67" s="160" t="s">
        <v>304</v>
      </c>
      <c r="D67" s="2">
        <f t="shared" si="16"/>
        <v>341</v>
      </c>
      <c r="E67" s="2">
        <v>194</v>
      </c>
      <c r="F67" s="388">
        <v>147</v>
      </c>
      <c r="G67" s="2">
        <f t="shared" si="17"/>
        <v>336</v>
      </c>
      <c r="H67" s="6">
        <v>190</v>
      </c>
      <c r="I67" s="416">
        <v>146</v>
      </c>
      <c r="J67" s="464">
        <f t="shared" si="15"/>
        <v>318</v>
      </c>
      <c r="K67" s="462">
        <v>183</v>
      </c>
      <c r="L67" s="463">
        <v>135</v>
      </c>
    </row>
    <row r="68" spans="2:12" ht="15" customHeight="1">
      <c r="B68" s="159">
        <v>55</v>
      </c>
      <c r="C68" s="160" t="s">
        <v>305</v>
      </c>
      <c r="D68" s="2">
        <f t="shared" si="16"/>
        <v>452</v>
      </c>
      <c r="E68" s="2">
        <v>229</v>
      </c>
      <c r="F68" s="388">
        <v>223</v>
      </c>
      <c r="G68" s="2">
        <f t="shared" si="17"/>
        <v>439</v>
      </c>
      <c r="H68" s="6">
        <v>223</v>
      </c>
      <c r="I68" s="416">
        <v>216</v>
      </c>
      <c r="J68" s="464">
        <f t="shared" si="15"/>
        <v>431</v>
      </c>
      <c r="K68" s="462">
        <v>223</v>
      </c>
      <c r="L68" s="463">
        <v>208</v>
      </c>
    </row>
    <row r="69" spans="2:12" ht="15" customHeight="1">
      <c r="B69" s="159">
        <v>56</v>
      </c>
      <c r="C69" s="160" t="s">
        <v>306</v>
      </c>
      <c r="D69" s="2">
        <f t="shared" si="16"/>
        <v>445</v>
      </c>
      <c r="E69" s="2">
        <v>212</v>
      </c>
      <c r="F69" s="388">
        <v>233</v>
      </c>
      <c r="G69" s="2">
        <f t="shared" si="17"/>
        <v>440</v>
      </c>
      <c r="H69" s="6">
        <v>212</v>
      </c>
      <c r="I69" s="416">
        <v>228</v>
      </c>
      <c r="J69" s="464">
        <f t="shared" si="15"/>
        <v>427</v>
      </c>
      <c r="K69" s="462">
        <v>208</v>
      </c>
      <c r="L69" s="463">
        <v>219</v>
      </c>
    </row>
    <row r="70" spans="2:12" ht="15" customHeight="1">
      <c r="B70" s="159">
        <v>57</v>
      </c>
      <c r="C70" s="160" t="s">
        <v>307</v>
      </c>
      <c r="D70" s="2">
        <f t="shared" si="16"/>
        <v>214</v>
      </c>
      <c r="E70" s="2">
        <v>105</v>
      </c>
      <c r="F70" s="388">
        <v>109</v>
      </c>
      <c r="G70" s="2">
        <f t="shared" si="17"/>
        <v>208</v>
      </c>
      <c r="H70" s="6">
        <v>100</v>
      </c>
      <c r="I70" s="416">
        <v>108</v>
      </c>
      <c r="J70" s="464">
        <f t="shared" si="15"/>
        <v>200</v>
      </c>
      <c r="K70" s="462">
        <v>96</v>
      </c>
      <c r="L70" s="463">
        <v>104</v>
      </c>
    </row>
    <row r="71" spans="2:12" ht="15" customHeight="1">
      <c r="B71" s="161">
        <v>58</v>
      </c>
      <c r="C71" s="162" t="s">
        <v>309</v>
      </c>
      <c r="D71" s="2">
        <f t="shared" si="16"/>
        <v>572</v>
      </c>
      <c r="E71" s="2">
        <v>293</v>
      </c>
      <c r="F71" s="388">
        <v>279</v>
      </c>
      <c r="G71" s="2">
        <f t="shared" si="17"/>
        <v>568</v>
      </c>
      <c r="H71" s="414">
        <v>286</v>
      </c>
      <c r="I71" s="415">
        <v>282</v>
      </c>
      <c r="J71" s="464">
        <f t="shared" si="15"/>
        <v>560</v>
      </c>
      <c r="K71" s="465">
        <v>282</v>
      </c>
      <c r="L71" s="466">
        <v>278</v>
      </c>
    </row>
    <row r="72" spans="2:12" ht="20.25" customHeight="1">
      <c r="B72" s="520" t="s">
        <v>357</v>
      </c>
      <c r="C72" s="521"/>
      <c r="D72" s="57">
        <f aca="true" t="shared" si="18" ref="D72:L72">SUM(D73:D78)</f>
        <v>4297</v>
      </c>
      <c r="E72" s="57">
        <f t="shared" si="18"/>
        <v>2133</v>
      </c>
      <c r="F72" s="58">
        <f t="shared" si="18"/>
        <v>2164</v>
      </c>
      <c r="G72" s="57">
        <f t="shared" si="18"/>
        <v>4247</v>
      </c>
      <c r="H72" s="57">
        <f t="shared" si="18"/>
        <v>2101</v>
      </c>
      <c r="I72" s="58">
        <f t="shared" si="18"/>
        <v>2146</v>
      </c>
      <c r="J72" s="467">
        <f t="shared" si="18"/>
        <v>4187</v>
      </c>
      <c r="K72" s="467">
        <f t="shared" si="18"/>
        <v>2079</v>
      </c>
      <c r="L72" s="468">
        <f t="shared" si="18"/>
        <v>2108</v>
      </c>
    </row>
    <row r="73" spans="2:12" ht="15" customHeight="1">
      <c r="B73" s="157">
        <v>59</v>
      </c>
      <c r="C73" s="158" t="s">
        <v>310</v>
      </c>
      <c r="D73" s="2">
        <f aca="true" t="shared" si="19" ref="D73:D78">SUM(E73:F73)</f>
        <v>580</v>
      </c>
      <c r="E73" s="2">
        <v>286</v>
      </c>
      <c r="F73" s="388">
        <v>294</v>
      </c>
      <c r="G73" s="2">
        <f aca="true" t="shared" si="20" ref="G73:G78">SUM(H73:I73)</f>
        <v>572</v>
      </c>
      <c r="H73" s="412">
        <v>284</v>
      </c>
      <c r="I73" s="413">
        <v>288</v>
      </c>
      <c r="J73" s="464">
        <f aca="true" t="shared" si="21" ref="J73:J78">SUM(K73:L73)</f>
        <v>559</v>
      </c>
      <c r="K73" s="459">
        <v>280</v>
      </c>
      <c r="L73" s="460">
        <v>279</v>
      </c>
    </row>
    <row r="74" spans="2:12" ht="15" customHeight="1">
      <c r="B74" s="159">
        <v>60</v>
      </c>
      <c r="C74" s="160" t="s">
        <v>311</v>
      </c>
      <c r="D74" s="2">
        <f t="shared" si="19"/>
        <v>847</v>
      </c>
      <c r="E74" s="2">
        <v>410</v>
      </c>
      <c r="F74" s="388">
        <v>437</v>
      </c>
      <c r="G74" s="2">
        <f t="shared" si="20"/>
        <v>847</v>
      </c>
      <c r="H74" s="6">
        <v>407</v>
      </c>
      <c r="I74" s="416">
        <v>440</v>
      </c>
      <c r="J74" s="464">
        <f t="shared" si="21"/>
        <v>841</v>
      </c>
      <c r="K74" s="462">
        <v>408</v>
      </c>
      <c r="L74" s="463">
        <v>433</v>
      </c>
    </row>
    <row r="75" spans="2:12" ht="15" customHeight="1">
      <c r="B75" s="159">
        <v>61</v>
      </c>
      <c r="C75" s="160" t="s">
        <v>312</v>
      </c>
      <c r="D75" s="2">
        <f t="shared" si="19"/>
        <v>792</v>
      </c>
      <c r="E75" s="2">
        <v>402</v>
      </c>
      <c r="F75" s="388">
        <v>390</v>
      </c>
      <c r="G75" s="2">
        <f t="shared" si="20"/>
        <v>784</v>
      </c>
      <c r="H75" s="6">
        <v>397</v>
      </c>
      <c r="I75" s="416">
        <v>387</v>
      </c>
      <c r="J75" s="464">
        <f t="shared" si="21"/>
        <v>772</v>
      </c>
      <c r="K75" s="462">
        <v>398</v>
      </c>
      <c r="L75" s="463">
        <v>374</v>
      </c>
    </row>
    <row r="76" spans="2:12" ht="15" customHeight="1">
      <c r="B76" s="159">
        <v>62</v>
      </c>
      <c r="C76" s="160" t="s">
        <v>313</v>
      </c>
      <c r="D76" s="2">
        <f t="shared" si="19"/>
        <v>553</v>
      </c>
      <c r="E76" s="2">
        <v>277</v>
      </c>
      <c r="F76" s="388">
        <v>276</v>
      </c>
      <c r="G76" s="2">
        <f t="shared" si="20"/>
        <v>534</v>
      </c>
      <c r="H76" s="6">
        <v>265</v>
      </c>
      <c r="I76" s="416">
        <v>269</v>
      </c>
      <c r="J76" s="464">
        <f t="shared" si="21"/>
        <v>520</v>
      </c>
      <c r="K76" s="462">
        <v>258</v>
      </c>
      <c r="L76" s="463">
        <v>262</v>
      </c>
    </row>
    <row r="77" spans="2:12" ht="15" customHeight="1">
      <c r="B77" s="159">
        <v>63</v>
      </c>
      <c r="C77" s="160" t="s">
        <v>314</v>
      </c>
      <c r="D77" s="2">
        <f t="shared" si="19"/>
        <v>1387</v>
      </c>
      <c r="E77" s="2">
        <v>690</v>
      </c>
      <c r="F77" s="388">
        <v>697</v>
      </c>
      <c r="G77" s="2">
        <f t="shared" si="20"/>
        <v>1377</v>
      </c>
      <c r="H77" s="6">
        <v>685</v>
      </c>
      <c r="I77" s="416">
        <v>692</v>
      </c>
      <c r="J77" s="464">
        <f t="shared" si="21"/>
        <v>1365</v>
      </c>
      <c r="K77" s="462">
        <v>675</v>
      </c>
      <c r="L77" s="463">
        <v>690</v>
      </c>
    </row>
    <row r="78" spans="2:12" ht="15" customHeight="1">
      <c r="B78" s="161">
        <v>64</v>
      </c>
      <c r="C78" s="162" t="s">
        <v>315</v>
      </c>
      <c r="D78" s="2">
        <f t="shared" si="19"/>
        <v>138</v>
      </c>
      <c r="E78" s="2">
        <v>68</v>
      </c>
      <c r="F78" s="388">
        <v>70</v>
      </c>
      <c r="G78" s="2">
        <f t="shared" si="20"/>
        <v>133</v>
      </c>
      <c r="H78" s="414">
        <v>63</v>
      </c>
      <c r="I78" s="415">
        <v>70</v>
      </c>
      <c r="J78" s="464">
        <f t="shared" si="21"/>
        <v>130</v>
      </c>
      <c r="K78" s="465">
        <v>60</v>
      </c>
      <c r="L78" s="466">
        <v>70</v>
      </c>
    </row>
    <row r="79" spans="2:12" ht="20.25" customHeight="1">
      <c r="B79" s="520" t="s">
        <v>355</v>
      </c>
      <c r="C79" s="521"/>
      <c r="D79" s="57">
        <f aca="true" t="shared" si="22" ref="D79:L79">SUM(D80:D85)</f>
        <v>1706</v>
      </c>
      <c r="E79" s="57">
        <f t="shared" si="22"/>
        <v>848</v>
      </c>
      <c r="F79" s="58">
        <f t="shared" si="22"/>
        <v>858</v>
      </c>
      <c r="G79" s="57">
        <f t="shared" si="22"/>
        <v>1630</v>
      </c>
      <c r="H79" s="57">
        <f t="shared" si="22"/>
        <v>819</v>
      </c>
      <c r="I79" s="58">
        <f t="shared" si="22"/>
        <v>811</v>
      </c>
      <c r="J79" s="467">
        <f t="shared" si="22"/>
        <v>1582</v>
      </c>
      <c r="K79" s="467">
        <f t="shared" si="22"/>
        <v>799</v>
      </c>
      <c r="L79" s="468">
        <f t="shared" si="22"/>
        <v>783</v>
      </c>
    </row>
    <row r="80" spans="2:12" ht="15" customHeight="1">
      <c r="B80" s="157">
        <v>65</v>
      </c>
      <c r="C80" s="158" t="s">
        <v>316</v>
      </c>
      <c r="D80" s="2">
        <f aca="true" t="shared" si="23" ref="D80:D85">SUM(E80:F80)</f>
        <v>487</v>
      </c>
      <c r="E80" s="2">
        <v>235</v>
      </c>
      <c r="F80" s="388">
        <v>252</v>
      </c>
      <c r="G80" s="2">
        <f aca="true" t="shared" si="24" ref="G80:G85">SUM(H80:I80)</f>
        <v>472</v>
      </c>
      <c r="H80" s="412">
        <v>232</v>
      </c>
      <c r="I80" s="413">
        <v>240</v>
      </c>
      <c r="J80" s="464">
        <f aca="true" t="shared" si="25" ref="J80:J85">SUM(K80:L80)</f>
        <v>463</v>
      </c>
      <c r="K80" s="459">
        <v>229</v>
      </c>
      <c r="L80" s="460">
        <v>234</v>
      </c>
    </row>
    <row r="81" spans="2:12" ht="15" customHeight="1">
      <c r="B81" s="159">
        <v>66</v>
      </c>
      <c r="C81" s="160" t="s">
        <v>317</v>
      </c>
      <c r="D81" s="2">
        <f t="shared" si="23"/>
        <v>267</v>
      </c>
      <c r="E81" s="2">
        <v>138</v>
      </c>
      <c r="F81" s="388">
        <v>129</v>
      </c>
      <c r="G81" s="2">
        <f t="shared" si="24"/>
        <v>259</v>
      </c>
      <c r="H81" s="6">
        <v>136</v>
      </c>
      <c r="I81" s="416">
        <v>123</v>
      </c>
      <c r="J81" s="464">
        <f t="shared" si="25"/>
        <v>253</v>
      </c>
      <c r="K81" s="462">
        <v>132</v>
      </c>
      <c r="L81" s="463">
        <v>121</v>
      </c>
    </row>
    <row r="82" spans="2:12" ht="15" customHeight="1">
      <c r="B82" s="159">
        <v>67</v>
      </c>
      <c r="C82" s="160" t="s">
        <v>317</v>
      </c>
      <c r="D82" s="2">
        <f t="shared" si="23"/>
        <v>266</v>
      </c>
      <c r="E82" s="2">
        <v>126</v>
      </c>
      <c r="F82" s="388">
        <v>140</v>
      </c>
      <c r="G82" s="2">
        <f t="shared" si="24"/>
        <v>255</v>
      </c>
      <c r="H82" s="6">
        <v>125</v>
      </c>
      <c r="I82" s="416">
        <v>130</v>
      </c>
      <c r="J82" s="464">
        <f t="shared" si="25"/>
        <v>253</v>
      </c>
      <c r="K82" s="462">
        <v>124</v>
      </c>
      <c r="L82" s="463">
        <v>129</v>
      </c>
    </row>
    <row r="83" spans="2:12" ht="15" customHeight="1">
      <c r="B83" s="159">
        <v>68</v>
      </c>
      <c r="C83" s="160" t="s">
        <v>317</v>
      </c>
      <c r="D83" s="2">
        <f t="shared" si="23"/>
        <v>169</v>
      </c>
      <c r="E83" s="2">
        <v>82</v>
      </c>
      <c r="F83" s="388">
        <v>87</v>
      </c>
      <c r="G83" s="2">
        <f t="shared" si="24"/>
        <v>162</v>
      </c>
      <c r="H83" s="6">
        <v>80</v>
      </c>
      <c r="I83" s="416">
        <v>82</v>
      </c>
      <c r="J83" s="464">
        <f t="shared" si="25"/>
        <v>154</v>
      </c>
      <c r="K83" s="462">
        <v>77</v>
      </c>
      <c r="L83" s="463">
        <v>77</v>
      </c>
    </row>
    <row r="84" spans="2:12" ht="17.25" customHeight="1">
      <c r="B84" s="159">
        <v>69</v>
      </c>
      <c r="C84" s="160" t="s">
        <v>318</v>
      </c>
      <c r="D84" s="2">
        <f t="shared" si="23"/>
        <v>322</v>
      </c>
      <c r="E84" s="2">
        <v>171</v>
      </c>
      <c r="F84" s="388">
        <v>151</v>
      </c>
      <c r="G84" s="2">
        <f t="shared" si="24"/>
        <v>306</v>
      </c>
      <c r="H84" s="6">
        <v>160</v>
      </c>
      <c r="I84" s="416">
        <v>146</v>
      </c>
      <c r="J84" s="464">
        <f t="shared" si="25"/>
        <v>290</v>
      </c>
      <c r="K84" s="462">
        <v>153</v>
      </c>
      <c r="L84" s="463">
        <v>137</v>
      </c>
    </row>
    <row r="85" spans="2:12" ht="15" customHeight="1">
      <c r="B85" s="161">
        <v>70</v>
      </c>
      <c r="C85" s="162" t="s">
        <v>318</v>
      </c>
      <c r="D85" s="2">
        <f t="shared" si="23"/>
        <v>195</v>
      </c>
      <c r="E85" s="2">
        <v>96</v>
      </c>
      <c r="F85" s="388">
        <v>99</v>
      </c>
      <c r="G85" s="2">
        <f t="shared" si="24"/>
        <v>176</v>
      </c>
      <c r="H85" s="414">
        <v>86</v>
      </c>
      <c r="I85" s="415">
        <v>90</v>
      </c>
      <c r="J85" s="464">
        <f t="shared" si="25"/>
        <v>169</v>
      </c>
      <c r="K85" s="465">
        <v>84</v>
      </c>
      <c r="L85" s="466">
        <v>85</v>
      </c>
    </row>
    <row r="86" spans="2:12" ht="20.25" customHeight="1">
      <c r="B86" s="522" t="s">
        <v>308</v>
      </c>
      <c r="C86" s="523"/>
      <c r="D86" s="57">
        <f aca="true" t="shared" si="26" ref="D86:L86">SUM(D87:D96)</f>
        <v>5871</v>
      </c>
      <c r="E86" s="57">
        <f t="shared" si="26"/>
        <v>2862</v>
      </c>
      <c r="F86" s="58">
        <f t="shared" si="26"/>
        <v>3009</v>
      </c>
      <c r="G86" s="57">
        <f t="shared" si="26"/>
        <v>5773</v>
      </c>
      <c r="H86" s="57">
        <f t="shared" si="26"/>
        <v>2827</v>
      </c>
      <c r="I86" s="58">
        <f t="shared" si="26"/>
        <v>2946</v>
      </c>
      <c r="J86" s="467">
        <f t="shared" si="26"/>
        <v>5628</v>
      </c>
      <c r="K86" s="467">
        <f t="shared" si="26"/>
        <v>2748</v>
      </c>
      <c r="L86" s="468">
        <f t="shared" si="26"/>
        <v>2880</v>
      </c>
    </row>
    <row r="87" spans="2:12" ht="15" customHeight="1">
      <c r="B87" s="95">
        <v>71</v>
      </c>
      <c r="C87" s="410" t="s">
        <v>353</v>
      </c>
      <c r="D87" s="2">
        <f>SUM(E87:F87)</f>
        <v>852</v>
      </c>
      <c r="E87" s="2">
        <v>411</v>
      </c>
      <c r="F87" s="388">
        <v>441</v>
      </c>
      <c r="G87" s="2">
        <f>SUM(H87:I87)</f>
        <v>835</v>
      </c>
      <c r="H87" s="412">
        <v>404</v>
      </c>
      <c r="I87" s="413">
        <v>431</v>
      </c>
      <c r="J87" s="464">
        <f aca="true" t="shared" si="27" ref="J87:J96">SUM(K87:L87)</f>
        <v>806</v>
      </c>
      <c r="K87" s="459">
        <v>394</v>
      </c>
      <c r="L87" s="460">
        <v>412</v>
      </c>
    </row>
    <row r="88" spans="2:12" ht="15" customHeight="1">
      <c r="B88" s="95">
        <v>72</v>
      </c>
      <c r="C88" s="145" t="s">
        <v>319</v>
      </c>
      <c r="D88" s="2">
        <f>SUM(E88:F88)</f>
        <v>854</v>
      </c>
      <c r="E88" s="2">
        <v>403</v>
      </c>
      <c r="F88" s="388">
        <v>451</v>
      </c>
      <c r="G88" s="2">
        <f>SUM(H88:I88)</f>
        <v>829</v>
      </c>
      <c r="H88" s="6">
        <v>393</v>
      </c>
      <c r="I88" s="416">
        <v>436</v>
      </c>
      <c r="J88" s="464">
        <f t="shared" si="27"/>
        <v>807</v>
      </c>
      <c r="K88" s="462">
        <v>386</v>
      </c>
      <c r="L88" s="463">
        <v>421</v>
      </c>
    </row>
    <row r="89" spans="2:12" ht="15" customHeight="1">
      <c r="B89" s="95">
        <v>73</v>
      </c>
      <c r="C89" s="145" t="s">
        <v>320</v>
      </c>
      <c r="D89" s="2">
        <f aca="true" t="shared" si="28" ref="D89:D96">SUM(E89:F89)</f>
        <v>817</v>
      </c>
      <c r="E89" s="2">
        <v>417</v>
      </c>
      <c r="F89" s="388">
        <v>400</v>
      </c>
      <c r="G89" s="2">
        <f aca="true" t="shared" si="29" ref="G89:G96">SUM(H89:I89)</f>
        <v>790</v>
      </c>
      <c r="H89" s="6">
        <v>409</v>
      </c>
      <c r="I89" s="416">
        <v>381</v>
      </c>
      <c r="J89" s="464">
        <f t="shared" si="27"/>
        <v>769</v>
      </c>
      <c r="K89" s="462">
        <v>400</v>
      </c>
      <c r="L89" s="463">
        <v>369</v>
      </c>
    </row>
    <row r="90" spans="2:12" ht="15" customHeight="1">
      <c r="B90" s="95">
        <v>74</v>
      </c>
      <c r="C90" s="411" t="s">
        <v>354</v>
      </c>
      <c r="D90" s="2">
        <f t="shared" si="28"/>
        <v>945</v>
      </c>
      <c r="E90" s="2">
        <v>453</v>
      </c>
      <c r="F90" s="388">
        <v>492</v>
      </c>
      <c r="G90" s="2">
        <f t="shared" si="29"/>
        <v>956</v>
      </c>
      <c r="H90" s="6">
        <v>459</v>
      </c>
      <c r="I90" s="416">
        <v>497</v>
      </c>
      <c r="J90" s="464">
        <f t="shared" si="27"/>
        <v>932</v>
      </c>
      <c r="K90" s="462">
        <v>445</v>
      </c>
      <c r="L90" s="463">
        <v>487</v>
      </c>
    </row>
    <row r="91" spans="2:12" ht="15" customHeight="1">
      <c r="B91" s="95">
        <v>75</v>
      </c>
      <c r="C91" s="145" t="s">
        <v>321</v>
      </c>
      <c r="D91" s="2">
        <f t="shared" si="28"/>
        <v>1043</v>
      </c>
      <c r="E91" s="2">
        <v>500</v>
      </c>
      <c r="F91" s="388">
        <v>543</v>
      </c>
      <c r="G91" s="2">
        <f t="shared" si="29"/>
        <v>1046</v>
      </c>
      <c r="H91" s="6">
        <v>508</v>
      </c>
      <c r="I91" s="416">
        <v>538</v>
      </c>
      <c r="J91" s="464">
        <f t="shared" si="27"/>
        <v>1037</v>
      </c>
      <c r="K91" s="462">
        <v>496</v>
      </c>
      <c r="L91" s="463">
        <v>541</v>
      </c>
    </row>
    <row r="92" spans="2:12" ht="15" customHeight="1">
      <c r="B92" s="95">
        <v>76</v>
      </c>
      <c r="C92" s="163" t="s">
        <v>322</v>
      </c>
      <c r="D92" s="2">
        <f t="shared" si="28"/>
        <v>438</v>
      </c>
      <c r="E92" s="2">
        <v>208</v>
      </c>
      <c r="F92" s="388">
        <v>230</v>
      </c>
      <c r="G92" s="2">
        <f t="shared" si="29"/>
        <v>433</v>
      </c>
      <c r="H92" s="6">
        <v>204</v>
      </c>
      <c r="I92" s="416">
        <v>229</v>
      </c>
      <c r="J92" s="464">
        <f t="shared" si="27"/>
        <v>419</v>
      </c>
      <c r="K92" s="462">
        <v>195</v>
      </c>
      <c r="L92" s="463">
        <v>224</v>
      </c>
    </row>
    <row r="93" spans="2:12" ht="15" customHeight="1">
      <c r="B93" s="95">
        <v>77</v>
      </c>
      <c r="C93" s="145" t="s">
        <v>322</v>
      </c>
      <c r="D93" s="2">
        <f t="shared" si="28"/>
        <v>254</v>
      </c>
      <c r="E93" s="2">
        <v>130</v>
      </c>
      <c r="F93" s="388">
        <v>124</v>
      </c>
      <c r="G93" s="2">
        <f t="shared" si="29"/>
        <v>240</v>
      </c>
      <c r="H93" s="6">
        <v>125</v>
      </c>
      <c r="I93" s="416">
        <v>115</v>
      </c>
      <c r="J93" s="464">
        <f t="shared" si="27"/>
        <v>235</v>
      </c>
      <c r="K93" s="462">
        <v>119</v>
      </c>
      <c r="L93" s="463">
        <v>116</v>
      </c>
    </row>
    <row r="94" spans="2:12" ht="15" customHeight="1">
      <c r="B94" s="95">
        <v>78</v>
      </c>
      <c r="C94" s="145" t="s">
        <v>323</v>
      </c>
      <c r="D94" s="2">
        <f t="shared" si="28"/>
        <v>352</v>
      </c>
      <c r="E94" s="2">
        <v>179</v>
      </c>
      <c r="F94" s="388">
        <v>173</v>
      </c>
      <c r="G94" s="2">
        <f t="shared" si="29"/>
        <v>341</v>
      </c>
      <c r="H94" s="6">
        <v>172</v>
      </c>
      <c r="I94" s="416">
        <v>169</v>
      </c>
      <c r="J94" s="464">
        <f t="shared" si="27"/>
        <v>341</v>
      </c>
      <c r="K94" s="462">
        <v>173</v>
      </c>
      <c r="L94" s="463">
        <v>168</v>
      </c>
    </row>
    <row r="95" spans="2:12" ht="15" customHeight="1">
      <c r="B95" s="95">
        <v>79</v>
      </c>
      <c r="C95" s="411" t="s">
        <v>324</v>
      </c>
      <c r="D95" s="2">
        <f t="shared" si="28"/>
        <v>176</v>
      </c>
      <c r="E95" s="2">
        <v>91</v>
      </c>
      <c r="F95" s="388">
        <v>85</v>
      </c>
      <c r="G95" s="2">
        <f t="shared" si="29"/>
        <v>169</v>
      </c>
      <c r="H95" s="6">
        <v>86</v>
      </c>
      <c r="I95" s="416">
        <v>83</v>
      </c>
      <c r="J95" s="464">
        <f t="shared" si="27"/>
        <v>159</v>
      </c>
      <c r="K95" s="462">
        <v>79</v>
      </c>
      <c r="L95" s="463">
        <v>80</v>
      </c>
    </row>
    <row r="96" spans="2:12" ht="15" customHeight="1">
      <c r="B96" s="96">
        <v>80</v>
      </c>
      <c r="C96" s="146" t="s">
        <v>325</v>
      </c>
      <c r="D96" s="1">
        <f t="shared" si="28"/>
        <v>140</v>
      </c>
      <c r="E96" s="3">
        <v>70</v>
      </c>
      <c r="F96" s="389">
        <v>70</v>
      </c>
      <c r="G96" s="1">
        <f t="shared" si="29"/>
        <v>134</v>
      </c>
      <c r="H96" s="414">
        <v>67</v>
      </c>
      <c r="I96" s="415">
        <v>67</v>
      </c>
      <c r="J96" s="469">
        <f t="shared" si="27"/>
        <v>123</v>
      </c>
      <c r="K96" s="465">
        <v>61</v>
      </c>
      <c r="L96" s="466">
        <v>62</v>
      </c>
    </row>
    <row r="97" spans="2:12" ht="15" customHeight="1">
      <c r="B97" s="144"/>
      <c r="C97" s="144"/>
      <c r="F97" s="156"/>
      <c r="L97" s="156" t="s">
        <v>256</v>
      </c>
    </row>
    <row r="98" spans="2:9" ht="15" customHeight="1">
      <c r="B98" s="144"/>
      <c r="C98" s="253" t="s">
        <v>454</v>
      </c>
      <c r="F98" s="156"/>
      <c r="I98" s="156"/>
    </row>
    <row r="99" spans="2:3" ht="15" customHeight="1">
      <c r="B99" s="144"/>
      <c r="C99" s="144"/>
    </row>
    <row r="100" spans="2:3" ht="15" customHeight="1">
      <c r="B100" s="144"/>
      <c r="C100" s="144"/>
    </row>
    <row r="101" spans="2:3" ht="15" customHeight="1">
      <c r="B101" s="144"/>
      <c r="C101" s="144"/>
    </row>
    <row r="102" spans="2:3" ht="15" customHeight="1">
      <c r="B102" s="144"/>
      <c r="C102" s="144"/>
    </row>
    <row r="103" spans="2:3" ht="15.75" customHeight="1">
      <c r="B103" s="144"/>
      <c r="C103" s="144"/>
    </row>
    <row r="104" spans="2:3" ht="15" customHeight="1">
      <c r="B104" s="144"/>
      <c r="C104" s="144"/>
    </row>
    <row r="105" spans="2:3" ht="15" customHeight="1">
      <c r="B105" s="144"/>
      <c r="C105" s="144"/>
    </row>
    <row r="106" spans="2:3" ht="15" customHeight="1">
      <c r="B106" s="144"/>
      <c r="C106" s="144"/>
    </row>
    <row r="107" spans="2:3" ht="13.5">
      <c r="B107" s="141"/>
      <c r="C107" s="141"/>
    </row>
  </sheetData>
  <sheetProtection/>
  <mergeCells count="14">
    <mergeCell ref="J4:L4"/>
    <mergeCell ref="G4:I4"/>
    <mergeCell ref="B40:C40"/>
    <mergeCell ref="B51:C51"/>
    <mergeCell ref="B60:C60"/>
    <mergeCell ref="B72:C72"/>
    <mergeCell ref="B8:C8"/>
    <mergeCell ref="B29:C29"/>
    <mergeCell ref="B79:C79"/>
    <mergeCell ref="B86:C86"/>
    <mergeCell ref="D4:F4"/>
    <mergeCell ref="B4:C5"/>
    <mergeCell ref="B6:C6"/>
    <mergeCell ref="B7:C7"/>
  </mergeCells>
  <printOptions/>
  <pageMargins left="0.5905511811023623" right="0.2755905511811024" top="0.984251968503937" bottom="0.8661417322834646" header="0.5118110236220472" footer="0.5118110236220472"/>
  <pageSetup firstPageNumber="17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H42" sqref="H42"/>
    </sheetView>
  </sheetViews>
  <sheetFormatPr defaultColWidth="9.00390625" defaultRowHeight="13.5"/>
  <cols>
    <col min="1" max="1" width="8.875" style="9" customWidth="1"/>
    <col min="2" max="2" width="7.50390625" style="9" customWidth="1"/>
    <col min="3" max="3" width="10.50390625" style="9" customWidth="1"/>
    <col min="4" max="4" width="12.125" style="9" customWidth="1"/>
    <col min="5" max="5" width="11.75390625" style="9" customWidth="1"/>
    <col min="6" max="6" width="11.25390625" style="9" customWidth="1"/>
    <col min="7" max="7" width="11.875" style="9" customWidth="1"/>
    <col min="8" max="8" width="11.25390625" style="9" customWidth="1"/>
    <col min="9" max="16384" width="9.00390625" style="9" customWidth="1"/>
  </cols>
  <sheetData>
    <row r="1" spans="1:4" ht="13.5">
      <c r="A1" s="90" t="s">
        <v>163</v>
      </c>
      <c r="B1" s="8"/>
      <c r="C1" s="8"/>
      <c r="D1" s="8"/>
    </row>
    <row r="2" spans="1:8" ht="21.75" customHeight="1">
      <c r="A2" s="280"/>
      <c r="B2" s="280"/>
      <c r="C2" s="280"/>
      <c r="D2" s="280"/>
      <c r="E2" s="280"/>
      <c r="F2" s="280"/>
      <c r="G2" s="550" t="s">
        <v>48</v>
      </c>
      <c r="H2" s="550"/>
    </row>
    <row r="3" spans="1:8" ht="13.5">
      <c r="A3" s="542" t="s">
        <v>49</v>
      </c>
      <c r="B3" s="552" t="s">
        <v>50</v>
      </c>
      <c r="C3" s="553"/>
      <c r="D3" s="542" t="s">
        <v>5</v>
      </c>
      <c r="E3" s="357" t="s">
        <v>51</v>
      </c>
      <c r="F3" s="281"/>
      <c r="G3" s="281" t="s">
        <v>0</v>
      </c>
      <c r="H3" s="542" t="s">
        <v>53</v>
      </c>
    </row>
    <row r="4" spans="1:8" ht="13.5">
      <c r="A4" s="543"/>
      <c r="B4" s="554"/>
      <c r="C4" s="555"/>
      <c r="D4" s="543"/>
      <c r="E4" s="358" t="s">
        <v>52</v>
      </c>
      <c r="F4" s="305" t="s">
        <v>2</v>
      </c>
      <c r="G4" s="305" t="s">
        <v>3</v>
      </c>
      <c r="H4" s="543"/>
    </row>
    <row r="5" spans="1:8" ht="9.75" customHeight="1">
      <c r="A5" s="359"/>
      <c r="B5" s="360"/>
      <c r="C5" s="361"/>
      <c r="D5" s="309"/>
      <c r="E5" s="39" t="s">
        <v>24</v>
      </c>
      <c r="F5" s="39" t="s">
        <v>24</v>
      </c>
      <c r="G5" s="39" t="s">
        <v>24</v>
      </c>
      <c r="H5" s="41" t="s">
        <v>24</v>
      </c>
    </row>
    <row r="6" spans="1:8" ht="15" customHeight="1">
      <c r="A6" s="546">
        <v>16</v>
      </c>
      <c r="B6" s="544" t="s">
        <v>374</v>
      </c>
      <c r="C6" s="362" t="s">
        <v>142</v>
      </c>
      <c r="D6" s="43">
        <v>19634</v>
      </c>
      <c r="E6" s="44">
        <f>SUM(F6:G6)</f>
        <v>62676</v>
      </c>
      <c r="F6" s="44">
        <v>30899</v>
      </c>
      <c r="G6" s="44">
        <v>31777</v>
      </c>
      <c r="H6" s="363"/>
    </row>
    <row r="7" spans="1:10" ht="15" customHeight="1">
      <c r="A7" s="547"/>
      <c r="B7" s="556"/>
      <c r="C7" s="364" t="s">
        <v>141</v>
      </c>
      <c r="D7" s="78">
        <v>2340</v>
      </c>
      <c r="E7" s="79">
        <v>7852</v>
      </c>
      <c r="F7" s="79">
        <v>3805</v>
      </c>
      <c r="G7" s="79">
        <v>4047</v>
      </c>
      <c r="H7" s="365"/>
      <c r="J7" s="22"/>
    </row>
    <row r="8" spans="1:10" ht="15" customHeight="1">
      <c r="A8" s="548">
        <v>17</v>
      </c>
      <c r="B8" s="557">
        <v>12</v>
      </c>
      <c r="C8" s="362" t="s">
        <v>142</v>
      </c>
      <c r="D8" s="43">
        <v>20590</v>
      </c>
      <c r="E8" s="44">
        <v>62951</v>
      </c>
      <c r="F8" s="44">
        <v>30888</v>
      </c>
      <c r="G8" s="44">
        <v>32063</v>
      </c>
      <c r="H8" s="363">
        <v>275</v>
      </c>
      <c r="J8" s="22"/>
    </row>
    <row r="9" spans="1:8" ht="15" customHeight="1">
      <c r="A9" s="547"/>
      <c r="B9" s="556"/>
      <c r="C9" s="364" t="s">
        <v>141</v>
      </c>
      <c r="D9" s="78">
        <v>2301</v>
      </c>
      <c r="E9" s="79">
        <v>7269</v>
      </c>
      <c r="F9" s="79">
        <v>3517</v>
      </c>
      <c r="G9" s="79">
        <v>3752</v>
      </c>
      <c r="H9" s="366">
        <v>-583</v>
      </c>
    </row>
    <row r="10" spans="1:8" ht="15" customHeight="1">
      <c r="A10" s="546">
        <v>18</v>
      </c>
      <c r="B10" s="544">
        <v>17</v>
      </c>
      <c r="C10" s="362" t="s">
        <v>142</v>
      </c>
      <c r="D10" s="43">
        <v>21273</v>
      </c>
      <c r="E10" s="44">
        <v>62480</v>
      </c>
      <c r="F10" s="44">
        <v>30490</v>
      </c>
      <c r="G10" s="44">
        <v>31990</v>
      </c>
      <c r="H10" s="367">
        <v>-471</v>
      </c>
    </row>
    <row r="11" spans="1:10" ht="15" customHeight="1">
      <c r="A11" s="549"/>
      <c r="B11" s="545"/>
      <c r="C11" s="364" t="s">
        <v>141</v>
      </c>
      <c r="D11" s="78">
        <v>2317</v>
      </c>
      <c r="E11" s="79">
        <v>6808</v>
      </c>
      <c r="F11" s="79">
        <v>3241</v>
      </c>
      <c r="G11" s="79">
        <v>3567</v>
      </c>
      <c r="H11" s="366">
        <v>-461</v>
      </c>
      <c r="J11" s="22"/>
    </row>
    <row r="12" spans="1:8" ht="30" customHeight="1">
      <c r="A12" s="368">
        <v>19</v>
      </c>
      <c r="B12" s="369">
        <v>22</v>
      </c>
      <c r="C12" s="370" t="s">
        <v>142</v>
      </c>
      <c r="D12" s="371">
        <v>24298</v>
      </c>
      <c r="E12" s="372">
        <v>67975</v>
      </c>
      <c r="F12" s="372">
        <v>33186</v>
      </c>
      <c r="G12" s="372">
        <v>34789</v>
      </c>
      <c r="H12" s="373">
        <v>-1313</v>
      </c>
    </row>
    <row r="13" spans="1:8" ht="13.5">
      <c r="A13" s="374"/>
      <c r="B13" s="33"/>
      <c r="C13" s="33"/>
      <c r="D13" s="33"/>
      <c r="E13" s="33"/>
      <c r="F13" s="33"/>
      <c r="G13" s="551" t="s">
        <v>137</v>
      </c>
      <c r="H13" s="504"/>
    </row>
    <row r="15" spans="10:14" ht="13.5">
      <c r="J15" s="84" t="s">
        <v>159</v>
      </c>
      <c r="K15" s="84" t="s">
        <v>112</v>
      </c>
      <c r="L15" s="84" t="s">
        <v>157</v>
      </c>
      <c r="M15" s="84" t="s">
        <v>155</v>
      </c>
      <c r="N15" s="84" t="s">
        <v>156</v>
      </c>
    </row>
    <row r="16" spans="10:14" ht="13.5">
      <c r="J16" s="84" t="s">
        <v>152</v>
      </c>
      <c r="K16" s="85">
        <v>19634</v>
      </c>
      <c r="L16" s="85">
        <v>62678</v>
      </c>
      <c r="M16" s="85">
        <v>30899</v>
      </c>
      <c r="N16" s="85">
        <v>31777</v>
      </c>
    </row>
    <row r="17" spans="10:14" ht="13.5">
      <c r="J17" s="84" t="s">
        <v>153</v>
      </c>
      <c r="K17" s="85">
        <v>20590</v>
      </c>
      <c r="L17" s="85">
        <v>62951</v>
      </c>
      <c r="M17" s="85">
        <v>30888</v>
      </c>
      <c r="N17" s="85">
        <v>32063</v>
      </c>
    </row>
    <row r="18" spans="10:14" ht="13.5">
      <c r="J18" s="84" t="s">
        <v>158</v>
      </c>
      <c r="K18" s="85">
        <v>21273</v>
      </c>
      <c r="L18" s="85">
        <v>62480</v>
      </c>
      <c r="M18" s="85">
        <v>30490</v>
      </c>
      <c r="N18" s="85">
        <v>31990</v>
      </c>
    </row>
    <row r="19" spans="10:14" ht="13.5">
      <c r="J19" s="84" t="s">
        <v>364</v>
      </c>
      <c r="K19" s="85">
        <v>22138</v>
      </c>
      <c r="L19" s="85">
        <v>61875</v>
      </c>
      <c r="M19" s="85">
        <v>30235</v>
      </c>
      <c r="N19" s="85">
        <v>31640</v>
      </c>
    </row>
    <row r="21" spans="10:14" ht="13.5">
      <c r="J21" s="84" t="s">
        <v>159</v>
      </c>
      <c r="K21" s="84" t="s">
        <v>112</v>
      </c>
      <c r="L21" s="84" t="s">
        <v>157</v>
      </c>
      <c r="M21" s="84" t="s">
        <v>155</v>
      </c>
      <c r="N21" s="84" t="s">
        <v>156</v>
      </c>
    </row>
    <row r="22" spans="10:14" ht="13.5">
      <c r="J22" s="84" t="s">
        <v>152</v>
      </c>
      <c r="K22" s="85">
        <v>2340</v>
      </c>
      <c r="L22" s="85">
        <v>7852</v>
      </c>
      <c r="M22" s="85">
        <v>3805</v>
      </c>
      <c r="N22" s="85">
        <v>4047</v>
      </c>
    </row>
    <row r="23" spans="10:14" ht="13.5">
      <c r="J23" s="84" t="s">
        <v>153</v>
      </c>
      <c r="K23" s="85">
        <v>2301</v>
      </c>
      <c r="L23" s="85">
        <v>7269</v>
      </c>
      <c r="M23" s="85">
        <v>3517</v>
      </c>
      <c r="N23" s="85">
        <v>3752</v>
      </c>
    </row>
    <row r="24" spans="10:14" ht="13.5">
      <c r="J24" s="84" t="s">
        <v>158</v>
      </c>
      <c r="K24" s="85">
        <v>2317</v>
      </c>
      <c r="L24" s="85">
        <v>6808</v>
      </c>
      <c r="M24" s="85">
        <v>3241</v>
      </c>
      <c r="N24" s="85">
        <v>3567</v>
      </c>
    </row>
    <row r="25" spans="10:14" ht="13.5">
      <c r="J25" s="84" t="s">
        <v>364</v>
      </c>
      <c r="K25" s="85">
        <v>2160</v>
      </c>
      <c r="L25" s="85">
        <v>6100</v>
      </c>
      <c r="M25" s="85">
        <v>2951</v>
      </c>
      <c r="N25" s="85">
        <v>3149</v>
      </c>
    </row>
    <row r="55" ht="13.5">
      <c r="A55" s="17" t="s">
        <v>119</v>
      </c>
    </row>
  </sheetData>
  <sheetProtection/>
  <mergeCells count="12">
    <mergeCell ref="G2:H2"/>
    <mergeCell ref="G13:H13"/>
    <mergeCell ref="H3:H4"/>
    <mergeCell ref="B3:C4"/>
    <mergeCell ref="B6:B7"/>
    <mergeCell ref="B8:B9"/>
    <mergeCell ref="A3:A4"/>
    <mergeCell ref="D3:D4"/>
    <mergeCell ref="B10:B11"/>
    <mergeCell ref="A6:A7"/>
    <mergeCell ref="A8:A9"/>
    <mergeCell ref="A10:A11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.4921875" style="9" customWidth="1"/>
    <col min="2" max="2" width="8.375" style="9" customWidth="1"/>
    <col min="3" max="3" width="7.75390625" style="9" customWidth="1"/>
    <col min="4" max="4" width="8.875" style="9" customWidth="1"/>
    <col min="5" max="7" width="8.50390625" style="9" customWidth="1"/>
    <col min="8" max="8" width="8.25390625" style="9" customWidth="1"/>
    <col min="9" max="10" width="8.125" style="9" customWidth="1"/>
    <col min="11" max="11" width="8.875" style="9" customWidth="1"/>
    <col min="12" max="12" width="8.00390625" style="9" customWidth="1"/>
    <col min="13" max="13" width="9.00390625" style="9" customWidth="1"/>
    <col min="14" max="14" width="8.375" style="9" customWidth="1"/>
    <col min="15" max="15" width="9.00390625" style="9" customWidth="1"/>
    <col min="16" max="16" width="8.50390625" style="9" customWidth="1"/>
    <col min="17" max="17" width="8.625" style="9" customWidth="1"/>
    <col min="18" max="16384" width="9.00390625" style="9" customWidth="1"/>
  </cols>
  <sheetData>
    <row r="1" spans="1:17" ht="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 customHeight="1">
      <c r="A2" s="13"/>
      <c r="B2" s="88" t="s">
        <v>96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customHeight="1">
      <c r="A3" s="13"/>
      <c r="B3" s="33"/>
      <c r="C3" s="88"/>
      <c r="D3" s="89"/>
      <c r="E3" s="89"/>
      <c r="F3" s="89"/>
      <c r="G3" s="550" t="s">
        <v>48</v>
      </c>
      <c r="H3" s="574"/>
      <c r="I3" s="574"/>
      <c r="J3" s="14"/>
      <c r="K3" s="13"/>
      <c r="L3" s="13"/>
      <c r="M3" s="13"/>
      <c r="N3" s="13"/>
      <c r="O3" s="13"/>
      <c r="P3" s="13"/>
      <c r="Q3" s="13"/>
    </row>
    <row r="4" spans="1:17" ht="13.5">
      <c r="A4" s="13"/>
      <c r="B4" s="552" t="s">
        <v>7</v>
      </c>
      <c r="C4" s="553"/>
      <c r="D4" s="542" t="s">
        <v>8</v>
      </c>
      <c r="E4" s="542" t="s">
        <v>83</v>
      </c>
      <c r="F4" s="542" t="s">
        <v>6</v>
      </c>
      <c r="G4" s="266" t="s">
        <v>97</v>
      </c>
      <c r="H4" s="267"/>
      <c r="I4" s="542" t="s">
        <v>84</v>
      </c>
      <c r="J4" s="33"/>
      <c r="K4" s="33"/>
      <c r="L4" s="13"/>
      <c r="M4" s="13"/>
      <c r="N4" s="13"/>
      <c r="O4" s="13"/>
      <c r="P4" s="13"/>
      <c r="Q4" s="13"/>
    </row>
    <row r="5" spans="1:17" ht="13.5">
      <c r="A5" s="13"/>
      <c r="B5" s="554"/>
      <c r="C5" s="555"/>
      <c r="D5" s="543"/>
      <c r="E5" s="543"/>
      <c r="F5" s="543"/>
      <c r="G5" s="268" t="s">
        <v>8</v>
      </c>
      <c r="H5" s="269" t="s">
        <v>83</v>
      </c>
      <c r="I5" s="543"/>
      <c r="J5" s="33"/>
      <c r="K5" s="33"/>
      <c r="L5" s="13"/>
      <c r="M5" s="13"/>
      <c r="N5" s="13"/>
      <c r="O5" s="13"/>
      <c r="P5" s="13"/>
      <c r="Q5" s="13"/>
    </row>
    <row r="6" spans="1:17" ht="15" customHeight="1">
      <c r="A6" s="13"/>
      <c r="B6" s="270"/>
      <c r="C6" s="592" t="s">
        <v>142</v>
      </c>
      <c r="D6" s="272" t="s">
        <v>24</v>
      </c>
      <c r="E6" s="273" t="s">
        <v>93</v>
      </c>
      <c r="F6" s="273" t="s">
        <v>94</v>
      </c>
      <c r="G6" s="273" t="s">
        <v>95</v>
      </c>
      <c r="H6" s="273" t="s">
        <v>95</v>
      </c>
      <c r="I6" s="273" t="s">
        <v>51</v>
      </c>
      <c r="J6" s="33"/>
      <c r="K6" s="33"/>
      <c r="L6" s="15"/>
      <c r="M6" s="13"/>
      <c r="N6" s="13"/>
      <c r="O6" s="13"/>
      <c r="P6" s="13"/>
      <c r="Q6" s="13"/>
    </row>
    <row r="7" spans="1:17" ht="13.5">
      <c r="A7" s="13"/>
      <c r="B7" s="255" t="s">
        <v>374</v>
      </c>
      <c r="C7" s="593"/>
      <c r="D7" s="45">
        <v>17063</v>
      </c>
      <c r="E7" s="274">
        <v>4.2</v>
      </c>
      <c r="F7" s="275">
        <v>4092</v>
      </c>
      <c r="G7" s="274">
        <v>27.2</v>
      </c>
      <c r="H7" s="274">
        <v>3.3</v>
      </c>
      <c r="I7" s="275">
        <f>62675-11158-2866+8527+1886</f>
        <v>59064</v>
      </c>
      <c r="J7" s="33"/>
      <c r="K7" s="33"/>
      <c r="L7" s="13"/>
      <c r="M7" s="13"/>
      <c r="N7" s="13"/>
      <c r="O7" s="13"/>
      <c r="P7" s="13"/>
      <c r="Q7" s="13"/>
    </row>
    <row r="8" spans="1:17" ht="13.5">
      <c r="A8" s="13"/>
      <c r="B8" s="69">
        <v>12</v>
      </c>
      <c r="C8" s="593"/>
      <c r="D8" s="45">
        <v>17233</v>
      </c>
      <c r="E8" s="274">
        <v>4.2</v>
      </c>
      <c r="F8" s="275">
        <v>4103</v>
      </c>
      <c r="G8" s="274">
        <v>27.4</v>
      </c>
      <c r="H8" s="274">
        <v>3.3</v>
      </c>
      <c r="I8" s="275">
        <v>59470</v>
      </c>
      <c r="J8" s="33"/>
      <c r="K8" s="33"/>
      <c r="L8" s="13"/>
      <c r="M8" s="13"/>
      <c r="N8" s="13"/>
      <c r="O8" s="13"/>
      <c r="P8" s="13"/>
      <c r="Q8" s="13"/>
    </row>
    <row r="9" spans="1:17" ht="13.5">
      <c r="A9" s="13"/>
      <c r="B9" s="255">
        <v>17</v>
      </c>
      <c r="C9" s="593"/>
      <c r="D9" s="44">
        <v>17795</v>
      </c>
      <c r="E9" s="276">
        <v>4.29</v>
      </c>
      <c r="F9" s="275">
        <v>4148</v>
      </c>
      <c r="G9" s="274">
        <v>28.5</v>
      </c>
      <c r="H9" s="274">
        <v>3.4</v>
      </c>
      <c r="I9" s="275">
        <v>58878</v>
      </c>
      <c r="J9" s="33"/>
      <c r="K9" s="33"/>
      <c r="L9" s="13"/>
      <c r="M9" s="13"/>
      <c r="N9" s="13"/>
      <c r="O9" s="13"/>
      <c r="P9" s="13"/>
      <c r="Q9" s="13"/>
    </row>
    <row r="10" spans="1:17" ht="13.5">
      <c r="A10" s="13"/>
      <c r="B10" s="256">
        <v>22</v>
      </c>
      <c r="C10" s="594"/>
      <c r="D10" s="44">
        <v>18063</v>
      </c>
      <c r="E10" s="277">
        <v>4.37</v>
      </c>
      <c r="F10" s="278">
        <v>4133</v>
      </c>
      <c r="G10" s="279">
        <v>26.6</v>
      </c>
      <c r="H10" s="279">
        <v>2.4</v>
      </c>
      <c r="I10" s="278">
        <v>63605</v>
      </c>
      <c r="J10" s="33"/>
      <c r="K10" s="33"/>
      <c r="L10" s="13"/>
      <c r="M10" s="13"/>
      <c r="N10" s="13"/>
      <c r="O10" s="13"/>
      <c r="P10" s="13"/>
      <c r="Q10" s="13"/>
    </row>
    <row r="11" spans="1:17" ht="13.5">
      <c r="A11" s="13"/>
      <c r="B11" s="585" t="s">
        <v>85</v>
      </c>
      <c r="C11" s="585"/>
      <c r="D11" s="585"/>
      <c r="E11" s="585"/>
      <c r="F11" s="585"/>
      <c r="G11" s="585"/>
      <c r="H11" s="576" t="s">
        <v>86</v>
      </c>
      <c r="I11" s="577"/>
      <c r="J11" s="33"/>
      <c r="K11" s="33"/>
      <c r="L11" s="13"/>
      <c r="M11" s="13"/>
      <c r="N11" s="13"/>
      <c r="O11" s="13"/>
      <c r="P11" s="13"/>
      <c r="Q11" s="13"/>
    </row>
    <row r="12" spans="1:17" ht="13.5">
      <c r="A12" s="1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13"/>
      <c r="M12" s="13"/>
      <c r="N12" s="13"/>
      <c r="O12" s="13"/>
      <c r="P12" s="13"/>
      <c r="Q12" s="13"/>
    </row>
    <row r="13" spans="1:17" ht="18.75" customHeight="1">
      <c r="A13" s="13"/>
      <c r="B13" s="90" t="s">
        <v>87</v>
      </c>
      <c r="C13" s="33"/>
      <c r="D13" s="33"/>
      <c r="E13" s="33"/>
      <c r="F13" s="33"/>
      <c r="G13" s="33"/>
      <c r="H13" s="33"/>
      <c r="I13" s="33"/>
      <c r="J13" s="33"/>
      <c r="K13" s="33"/>
      <c r="L13" s="13"/>
      <c r="M13" s="13"/>
      <c r="N13" s="13"/>
      <c r="O13" s="13"/>
      <c r="P13" s="13"/>
      <c r="Q13" s="13"/>
    </row>
    <row r="14" spans="1:13" ht="17.25" customHeight="1">
      <c r="A14" s="13"/>
      <c r="B14" s="33"/>
      <c r="C14" s="90"/>
      <c r="D14" s="89"/>
      <c r="E14" s="89"/>
      <c r="F14" s="89"/>
      <c r="G14" s="89"/>
      <c r="H14" s="280"/>
      <c r="I14" s="550" t="s">
        <v>48</v>
      </c>
      <c r="J14" s="574"/>
      <c r="K14" s="574"/>
      <c r="L14" s="13"/>
      <c r="M14" s="13"/>
    </row>
    <row r="15" spans="1:13" ht="13.5">
      <c r="A15" s="13"/>
      <c r="B15" s="552" t="s">
        <v>7</v>
      </c>
      <c r="C15" s="559"/>
      <c r="D15" s="582" t="s">
        <v>133</v>
      </c>
      <c r="E15" s="281"/>
      <c r="F15" s="282" t="s">
        <v>88</v>
      </c>
      <c r="G15" s="283"/>
      <c r="H15" s="565" t="s">
        <v>98</v>
      </c>
      <c r="I15" s="575"/>
      <c r="J15" s="575"/>
      <c r="K15" s="566"/>
      <c r="L15" s="13"/>
      <c r="M15" s="13"/>
    </row>
    <row r="16" spans="1:13" ht="13.5" customHeight="1">
      <c r="A16" s="13"/>
      <c r="B16" s="570"/>
      <c r="C16" s="571"/>
      <c r="D16" s="583"/>
      <c r="E16" s="542" t="s">
        <v>9</v>
      </c>
      <c r="F16" s="285" t="s">
        <v>139</v>
      </c>
      <c r="G16" s="595" t="s">
        <v>100</v>
      </c>
      <c r="H16" s="542" t="s">
        <v>9</v>
      </c>
      <c r="I16" s="588" t="s">
        <v>101</v>
      </c>
      <c r="J16" s="589"/>
      <c r="K16" s="586" t="s">
        <v>102</v>
      </c>
      <c r="L16" s="13"/>
      <c r="M16" s="13"/>
    </row>
    <row r="17" spans="1:13" ht="13.5">
      <c r="A17" s="13"/>
      <c r="B17" s="554"/>
      <c r="C17" s="560"/>
      <c r="D17" s="584"/>
      <c r="E17" s="543"/>
      <c r="F17" s="286" t="s">
        <v>140</v>
      </c>
      <c r="G17" s="596"/>
      <c r="H17" s="543"/>
      <c r="I17" s="590"/>
      <c r="J17" s="591"/>
      <c r="K17" s="587"/>
      <c r="L17" s="13"/>
      <c r="M17" s="13"/>
    </row>
    <row r="18" spans="1:13" ht="11.25" customHeight="1">
      <c r="A18" s="13"/>
      <c r="B18" s="69"/>
      <c r="C18" s="271"/>
      <c r="D18" s="287" t="s">
        <v>24</v>
      </c>
      <c r="E18" s="287" t="s">
        <v>24</v>
      </c>
      <c r="F18" s="287" t="s">
        <v>24</v>
      </c>
      <c r="G18" s="287" t="s">
        <v>24</v>
      </c>
      <c r="H18" s="287" t="s">
        <v>24</v>
      </c>
      <c r="I18" s="81"/>
      <c r="J18" s="288" t="s">
        <v>24</v>
      </c>
      <c r="K18" s="287" t="s">
        <v>24</v>
      </c>
      <c r="L18" s="13"/>
      <c r="M18" s="13"/>
    </row>
    <row r="19" spans="1:13" ht="16.5" customHeight="1">
      <c r="A19" s="13"/>
      <c r="B19" s="558" t="s">
        <v>374</v>
      </c>
      <c r="C19" s="289" t="s">
        <v>142</v>
      </c>
      <c r="D19" s="290">
        <v>62675</v>
      </c>
      <c r="E19" s="290">
        <f>F19+G19</f>
        <v>10413</v>
      </c>
      <c r="F19" s="290">
        <v>8527</v>
      </c>
      <c r="G19" s="290">
        <v>1886</v>
      </c>
      <c r="H19" s="290">
        <f>J19+K19</f>
        <v>14024</v>
      </c>
      <c r="I19" s="43"/>
      <c r="J19" s="45">
        <v>11158</v>
      </c>
      <c r="K19" s="290">
        <v>2866</v>
      </c>
      <c r="L19" s="13"/>
      <c r="M19" s="13"/>
    </row>
    <row r="20" spans="1:13" ht="16.5" customHeight="1">
      <c r="A20" s="13"/>
      <c r="B20" s="558"/>
      <c r="C20" s="291" t="s">
        <v>141</v>
      </c>
      <c r="D20" s="292">
        <v>7852</v>
      </c>
      <c r="E20" s="292">
        <f>F20+G20</f>
        <v>1221</v>
      </c>
      <c r="F20" s="292">
        <v>797</v>
      </c>
      <c r="G20" s="292">
        <v>424</v>
      </c>
      <c r="H20" s="292">
        <f>J20+K20</f>
        <v>1899</v>
      </c>
      <c r="I20" s="78"/>
      <c r="J20" s="80">
        <v>1236</v>
      </c>
      <c r="K20" s="292">
        <v>663</v>
      </c>
      <c r="L20" s="13"/>
      <c r="M20" s="13"/>
    </row>
    <row r="21" spans="1:13" ht="16.5" customHeight="1">
      <c r="A21" s="13"/>
      <c r="B21" s="558">
        <v>12</v>
      </c>
      <c r="C21" s="289" t="s">
        <v>142</v>
      </c>
      <c r="D21" s="290">
        <v>62949</v>
      </c>
      <c r="E21" s="290">
        <v>11109</v>
      </c>
      <c r="F21" s="290">
        <v>9096</v>
      </c>
      <c r="G21" s="290">
        <v>2013</v>
      </c>
      <c r="H21" s="290">
        <v>14588</v>
      </c>
      <c r="I21" s="43"/>
      <c r="J21" s="45">
        <v>11659</v>
      </c>
      <c r="K21" s="290">
        <v>2929</v>
      </c>
      <c r="L21" s="13"/>
      <c r="M21" s="13"/>
    </row>
    <row r="22" spans="1:13" ht="16.5" customHeight="1">
      <c r="A22" s="13"/>
      <c r="B22" s="558"/>
      <c r="C22" s="291" t="s">
        <v>141</v>
      </c>
      <c r="D22" s="293">
        <v>7269</v>
      </c>
      <c r="E22" s="293">
        <f>SUM(F22:G22)</f>
        <v>1157</v>
      </c>
      <c r="F22" s="293">
        <v>735</v>
      </c>
      <c r="G22" s="293">
        <v>422</v>
      </c>
      <c r="H22" s="293">
        <f>SUM(J22:K22)</f>
        <v>1848</v>
      </c>
      <c r="I22" s="294"/>
      <c r="J22" s="295">
        <v>1180</v>
      </c>
      <c r="K22" s="293">
        <v>668</v>
      </c>
      <c r="L22" s="13"/>
      <c r="M22" s="13"/>
    </row>
    <row r="23" spans="1:13" ht="16.5" customHeight="1">
      <c r="A23" s="13"/>
      <c r="B23" s="558">
        <v>17</v>
      </c>
      <c r="C23" s="296" t="s">
        <v>142</v>
      </c>
      <c r="D23" s="297">
        <v>62479</v>
      </c>
      <c r="E23" s="297">
        <f>SUM(F23:G23)</f>
        <v>11442</v>
      </c>
      <c r="F23" s="297">
        <v>9413</v>
      </c>
      <c r="G23" s="297">
        <v>2029</v>
      </c>
      <c r="H23" s="297">
        <f>J23+K23</f>
        <v>15043</v>
      </c>
      <c r="I23" s="298"/>
      <c r="J23" s="299">
        <v>11781</v>
      </c>
      <c r="K23" s="297">
        <v>3262</v>
      </c>
      <c r="L23" s="13"/>
      <c r="M23" s="13"/>
    </row>
    <row r="24" spans="1:13" ht="16.5" customHeight="1">
      <c r="A24" s="13"/>
      <c r="B24" s="604"/>
      <c r="C24" s="291" t="s">
        <v>141</v>
      </c>
      <c r="D24" s="293">
        <v>6808</v>
      </c>
      <c r="E24" s="293">
        <f>F24+G24</f>
        <v>1058</v>
      </c>
      <c r="F24" s="293">
        <v>650</v>
      </c>
      <c r="G24" s="293">
        <v>408</v>
      </c>
      <c r="H24" s="293">
        <f>J24+K24</f>
        <v>1822</v>
      </c>
      <c r="I24" s="294"/>
      <c r="J24" s="295">
        <v>1110</v>
      </c>
      <c r="K24" s="293">
        <v>712</v>
      </c>
      <c r="L24" s="13"/>
      <c r="M24" s="13"/>
    </row>
    <row r="25" spans="1:13" ht="33.75" customHeight="1">
      <c r="A25" s="13"/>
      <c r="B25" s="300">
        <v>22</v>
      </c>
      <c r="C25" s="301" t="s">
        <v>142</v>
      </c>
      <c r="D25" s="302">
        <v>67975</v>
      </c>
      <c r="E25" s="302">
        <f>SUM(F25:G25)</f>
        <v>11132</v>
      </c>
      <c r="F25" s="302">
        <v>8968</v>
      </c>
      <c r="G25" s="302">
        <v>2164</v>
      </c>
      <c r="H25" s="302">
        <f>J25+K25</f>
        <v>15502</v>
      </c>
      <c r="I25" s="303"/>
      <c r="J25" s="304">
        <v>11621</v>
      </c>
      <c r="K25" s="302">
        <v>3881</v>
      </c>
      <c r="L25" s="13"/>
      <c r="M25" s="13"/>
    </row>
    <row r="26" spans="1:13" ht="13.5">
      <c r="A26" s="1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13"/>
      <c r="M26" s="13"/>
    </row>
    <row r="27" spans="1:13" ht="13.5">
      <c r="A27" s="13"/>
      <c r="B27" s="552" t="s">
        <v>99</v>
      </c>
      <c r="C27" s="559"/>
      <c r="D27" s="552" t="s">
        <v>89</v>
      </c>
      <c r="E27" s="601"/>
      <c r="F27" s="542" t="s">
        <v>84</v>
      </c>
      <c r="G27" s="33"/>
      <c r="H27" s="33"/>
      <c r="I27" s="33"/>
      <c r="J27" s="33"/>
      <c r="K27" s="33"/>
      <c r="L27" s="13"/>
      <c r="M27" s="13"/>
    </row>
    <row r="28" spans="1:17" ht="13.5">
      <c r="A28" s="13"/>
      <c r="B28" s="570"/>
      <c r="C28" s="571"/>
      <c r="D28" s="570"/>
      <c r="E28" s="602"/>
      <c r="F28" s="603"/>
      <c r="G28" s="33"/>
      <c r="H28" s="33"/>
      <c r="I28" s="33"/>
      <c r="J28" s="33"/>
      <c r="K28" s="33"/>
      <c r="L28" s="13"/>
      <c r="M28" s="13"/>
      <c r="N28" s="13"/>
      <c r="O28" s="13"/>
      <c r="P28" s="13"/>
      <c r="Q28" s="13"/>
    </row>
    <row r="29" spans="1:17" ht="13.5">
      <c r="A29" s="13"/>
      <c r="B29" s="554"/>
      <c r="C29" s="560"/>
      <c r="D29" s="580" t="s">
        <v>103</v>
      </c>
      <c r="E29" s="581"/>
      <c r="F29" s="306" t="s">
        <v>104</v>
      </c>
      <c r="G29" s="33"/>
      <c r="H29" s="33"/>
      <c r="I29" s="82"/>
      <c r="J29" s="33"/>
      <c r="K29" s="33"/>
      <c r="L29" s="13"/>
      <c r="M29" s="13"/>
      <c r="N29" s="13"/>
      <c r="O29" s="13"/>
      <c r="P29" s="13"/>
      <c r="Q29" s="13"/>
    </row>
    <row r="30" spans="1:17" ht="12.75" customHeight="1">
      <c r="A30" s="13"/>
      <c r="B30" s="307"/>
      <c r="C30" s="308"/>
      <c r="D30" s="309"/>
      <c r="E30" s="288" t="s">
        <v>24</v>
      </c>
      <c r="F30" s="287" t="s">
        <v>24</v>
      </c>
      <c r="G30" s="33"/>
      <c r="H30" s="33"/>
      <c r="I30" s="33"/>
      <c r="J30" s="33"/>
      <c r="K30" s="33"/>
      <c r="L30" s="13"/>
      <c r="M30" s="13"/>
      <c r="N30" s="13"/>
      <c r="O30" s="13"/>
      <c r="P30" s="13"/>
      <c r="Q30" s="13"/>
    </row>
    <row r="31" spans="1:17" ht="16.5" customHeight="1">
      <c r="A31" s="13"/>
      <c r="B31" s="558" t="s">
        <v>374</v>
      </c>
      <c r="C31" s="289" t="s">
        <v>142</v>
      </c>
      <c r="D31" s="578" t="s">
        <v>105</v>
      </c>
      <c r="E31" s="579"/>
      <c r="F31" s="290">
        <f>D19+(E19-H19)</f>
        <v>59064</v>
      </c>
      <c r="G31" s="33"/>
      <c r="H31" s="33"/>
      <c r="I31" s="33"/>
      <c r="J31" s="33"/>
      <c r="K31" s="33"/>
      <c r="L31" s="13"/>
      <c r="M31" s="13"/>
      <c r="N31" s="13"/>
      <c r="O31" s="13"/>
      <c r="P31" s="13"/>
      <c r="Q31" s="13"/>
    </row>
    <row r="32" spans="1:17" ht="16.5" customHeight="1">
      <c r="A32" s="13"/>
      <c r="B32" s="558"/>
      <c r="C32" s="291" t="s">
        <v>141</v>
      </c>
      <c r="D32" s="568">
        <f>E20-H20</f>
        <v>-678</v>
      </c>
      <c r="E32" s="569"/>
      <c r="F32" s="293">
        <f>D20+D32</f>
        <v>7174</v>
      </c>
      <c r="G32" s="33"/>
      <c r="H32" s="33"/>
      <c r="I32" s="33"/>
      <c r="J32" s="33"/>
      <c r="K32" s="33"/>
      <c r="L32" s="13"/>
      <c r="M32" s="13"/>
      <c r="N32" s="13"/>
      <c r="O32" s="13"/>
      <c r="P32" s="13"/>
      <c r="Q32" s="13"/>
    </row>
    <row r="33" spans="1:11" ht="16.5" customHeight="1">
      <c r="A33" s="13"/>
      <c r="B33" s="558">
        <v>12</v>
      </c>
      <c r="C33" s="289" t="s">
        <v>142</v>
      </c>
      <c r="D33" s="597" t="s">
        <v>132</v>
      </c>
      <c r="E33" s="598"/>
      <c r="F33" s="290">
        <v>59470</v>
      </c>
      <c r="G33" s="33"/>
      <c r="H33" s="33"/>
      <c r="I33" s="33"/>
      <c r="J33" s="33"/>
      <c r="K33" s="33"/>
    </row>
    <row r="34" spans="1:11" ht="16.5" customHeight="1">
      <c r="A34" s="13"/>
      <c r="B34" s="558"/>
      <c r="C34" s="291" t="s">
        <v>141</v>
      </c>
      <c r="D34" s="568">
        <f>E22-H22</f>
        <v>-691</v>
      </c>
      <c r="E34" s="569"/>
      <c r="F34" s="293">
        <f>D22+D34</f>
        <v>6578</v>
      </c>
      <c r="G34" s="33"/>
      <c r="H34" s="33"/>
      <c r="I34" s="310"/>
      <c r="J34" s="33"/>
      <c r="K34" s="33"/>
    </row>
    <row r="35" spans="1:11" ht="16.5" customHeight="1">
      <c r="A35" s="13"/>
      <c r="B35" s="558">
        <v>17</v>
      </c>
      <c r="C35" s="296" t="s">
        <v>142</v>
      </c>
      <c r="D35" s="599">
        <f>E23-H23</f>
        <v>-3601</v>
      </c>
      <c r="E35" s="600"/>
      <c r="F35" s="297">
        <f>D23+D35</f>
        <v>58878</v>
      </c>
      <c r="G35" s="33"/>
      <c r="H35" s="33"/>
      <c r="I35" s="33"/>
      <c r="J35" s="33"/>
      <c r="K35" s="33"/>
    </row>
    <row r="36" spans="1:11" ht="16.5" customHeight="1">
      <c r="A36" s="13"/>
      <c r="B36" s="604"/>
      <c r="C36" s="291" t="s">
        <v>141</v>
      </c>
      <c r="D36" s="568">
        <f>E24-H24</f>
        <v>-764</v>
      </c>
      <c r="E36" s="569"/>
      <c r="F36" s="293">
        <f>D24+D36</f>
        <v>6044</v>
      </c>
      <c r="G36" s="33"/>
      <c r="H36" s="33"/>
      <c r="I36" s="33"/>
      <c r="J36" s="33"/>
      <c r="K36" s="33"/>
    </row>
    <row r="37" spans="1:11" ht="33.75" customHeight="1">
      <c r="A37" s="13"/>
      <c r="B37" s="300">
        <v>22</v>
      </c>
      <c r="C37" s="301" t="s">
        <v>142</v>
      </c>
      <c r="D37" s="572">
        <f>E25-H25</f>
        <v>-4370</v>
      </c>
      <c r="E37" s="573"/>
      <c r="F37" s="302">
        <f>D25+D37</f>
        <v>63605</v>
      </c>
      <c r="G37" s="33"/>
      <c r="H37" s="33"/>
      <c r="I37" s="33"/>
      <c r="J37" s="33"/>
      <c r="K37" s="33"/>
    </row>
    <row r="38" spans="1:11" ht="15.75" customHeight="1">
      <c r="A38" s="13"/>
      <c r="B38" s="311"/>
      <c r="C38" s="311"/>
      <c r="D38" s="312"/>
      <c r="E38" s="551" t="s">
        <v>92</v>
      </c>
      <c r="F38" s="551"/>
      <c r="G38" s="33"/>
      <c r="H38" s="33"/>
      <c r="I38" s="33"/>
      <c r="J38" s="33"/>
      <c r="K38" s="33"/>
    </row>
    <row r="39" spans="1:11" ht="15.75" customHeight="1">
      <c r="A39" s="13"/>
      <c r="B39" s="311"/>
      <c r="C39" s="311"/>
      <c r="D39" s="312"/>
      <c r="E39" s="313"/>
      <c r="F39" s="314"/>
      <c r="G39" s="33"/>
      <c r="H39" s="33"/>
      <c r="I39" s="33"/>
      <c r="J39" s="33"/>
      <c r="K39" s="33"/>
    </row>
    <row r="40" spans="1:11" ht="15.75" customHeight="1">
      <c r="A40" s="13"/>
      <c r="B40" s="91" t="s">
        <v>90</v>
      </c>
      <c r="C40" s="311"/>
      <c r="D40" s="312"/>
      <c r="E40" s="313"/>
      <c r="F40" s="314"/>
      <c r="G40" s="33"/>
      <c r="H40" s="33"/>
      <c r="I40" s="33"/>
      <c r="J40" s="33"/>
      <c r="K40" s="33"/>
    </row>
    <row r="41" spans="1:11" ht="12.75" customHeight="1">
      <c r="A41" s="13"/>
      <c r="B41" s="33"/>
      <c r="C41" s="91"/>
      <c r="D41" s="89"/>
      <c r="E41" s="315"/>
      <c r="F41" s="35"/>
      <c r="G41" s="33"/>
      <c r="H41" s="33"/>
      <c r="I41" s="33"/>
      <c r="J41" s="316"/>
      <c r="K41" s="317" t="s">
        <v>48</v>
      </c>
    </row>
    <row r="42" spans="1:11" ht="12.75" customHeight="1">
      <c r="A42" s="13"/>
      <c r="B42" s="552" t="s">
        <v>7</v>
      </c>
      <c r="C42" s="559"/>
      <c r="D42" s="565" t="s">
        <v>106</v>
      </c>
      <c r="E42" s="567"/>
      <c r="F42" s="563" t="s">
        <v>91</v>
      </c>
      <c r="G42" s="563"/>
      <c r="H42" s="563" t="s">
        <v>107</v>
      </c>
      <c r="I42" s="564"/>
      <c r="J42" s="563" t="s">
        <v>108</v>
      </c>
      <c r="K42" s="564"/>
    </row>
    <row r="43" spans="1:11" ht="12.75" customHeight="1">
      <c r="A43" s="13"/>
      <c r="B43" s="554"/>
      <c r="C43" s="560"/>
      <c r="D43" s="318" t="s">
        <v>112</v>
      </c>
      <c r="E43" s="318" t="s">
        <v>8</v>
      </c>
      <c r="F43" s="318" t="s">
        <v>112</v>
      </c>
      <c r="G43" s="318" t="s">
        <v>8</v>
      </c>
      <c r="H43" s="318" t="s">
        <v>112</v>
      </c>
      <c r="I43" s="318" t="s">
        <v>8</v>
      </c>
      <c r="J43" s="318" t="s">
        <v>112</v>
      </c>
      <c r="K43" s="284" t="s">
        <v>8</v>
      </c>
    </row>
    <row r="44" spans="1:11" ht="9.75" customHeight="1">
      <c r="A44" s="13"/>
      <c r="B44" s="270"/>
      <c r="C44" s="271"/>
      <c r="D44" s="39"/>
      <c r="E44" s="39" t="s">
        <v>24</v>
      </c>
      <c r="F44" s="313"/>
      <c r="G44" s="39" t="s">
        <v>24</v>
      </c>
      <c r="H44" s="313"/>
      <c r="I44" s="39" t="s">
        <v>24</v>
      </c>
      <c r="J44" s="313"/>
      <c r="K44" s="41" t="s">
        <v>24</v>
      </c>
    </row>
    <row r="45" spans="1:13" ht="12.75" customHeight="1">
      <c r="A45" s="13"/>
      <c r="B45" s="558" t="s">
        <v>374</v>
      </c>
      <c r="C45" s="319" t="s">
        <v>142</v>
      </c>
      <c r="D45" s="320">
        <f>610+173+269+295+316+206+270+83+445+126+261+480+543+535+518+413+440+247+143+270</f>
        <v>6643</v>
      </c>
      <c r="E45" s="321">
        <f>1725+466+826+819+843+642+716+271+1218+363+744+1487+1589+1624+1675+1199+1299+877+644+902</f>
        <v>19929</v>
      </c>
      <c r="F45" s="322">
        <f>238+345+442+371+348+139+240+496+318+128</f>
        <v>3065</v>
      </c>
      <c r="G45" s="321">
        <f>784+1094+1392+1214+1001+421+729+1244+787+440</f>
        <v>9106</v>
      </c>
      <c r="H45" s="321">
        <f>516+347+629+339+459+225+238+212+200+285</f>
        <v>3450</v>
      </c>
      <c r="I45" s="321">
        <f>1534+1079+1973+916+1484+803+769+698+701+924</f>
        <v>10881</v>
      </c>
      <c r="J45" s="321">
        <f>401+489+391+409+352+407+238</f>
        <v>2687</v>
      </c>
      <c r="K45" s="323">
        <f>1254+1466+1436+1422+1256+1334+782</f>
        <v>8950</v>
      </c>
      <c r="M45" s="55"/>
    </row>
    <row r="46" spans="1:13" ht="12.75" customHeight="1">
      <c r="A46" s="13"/>
      <c r="B46" s="558"/>
      <c r="C46" s="324" t="s">
        <v>141</v>
      </c>
      <c r="D46" s="325" t="s">
        <v>438</v>
      </c>
      <c r="E46" s="326" t="s">
        <v>438</v>
      </c>
      <c r="F46" s="326" t="s">
        <v>438</v>
      </c>
      <c r="G46" s="326" t="s">
        <v>438</v>
      </c>
      <c r="H46" s="326" t="s">
        <v>438</v>
      </c>
      <c r="I46" s="326" t="s">
        <v>438</v>
      </c>
      <c r="J46" s="326" t="s">
        <v>438</v>
      </c>
      <c r="K46" s="327" t="s">
        <v>438</v>
      </c>
      <c r="M46" s="55"/>
    </row>
    <row r="47" spans="1:13" ht="12.75" customHeight="1">
      <c r="A47" s="13"/>
      <c r="B47" s="558">
        <v>12</v>
      </c>
      <c r="C47" s="319" t="s">
        <v>142</v>
      </c>
      <c r="D47" s="320">
        <v>7014</v>
      </c>
      <c r="E47" s="321">
        <v>20133</v>
      </c>
      <c r="F47" s="322">
        <v>3198</v>
      </c>
      <c r="G47" s="321">
        <v>9212</v>
      </c>
      <c r="H47" s="321">
        <v>3629</v>
      </c>
      <c r="I47" s="321">
        <v>11029</v>
      </c>
      <c r="J47" s="321">
        <v>2841</v>
      </c>
      <c r="K47" s="323">
        <v>9203</v>
      </c>
      <c r="M47" s="55"/>
    </row>
    <row r="48" spans="1:13" ht="12.75" customHeight="1">
      <c r="A48" s="13"/>
      <c r="B48" s="558"/>
      <c r="C48" s="328" t="s">
        <v>141</v>
      </c>
      <c r="D48" s="325" t="s">
        <v>438</v>
      </c>
      <c r="E48" s="326" t="s">
        <v>438</v>
      </c>
      <c r="F48" s="326" t="s">
        <v>438</v>
      </c>
      <c r="G48" s="326" t="s">
        <v>438</v>
      </c>
      <c r="H48" s="326" t="s">
        <v>438</v>
      </c>
      <c r="I48" s="326" t="s">
        <v>438</v>
      </c>
      <c r="J48" s="326" t="s">
        <v>438</v>
      </c>
      <c r="K48" s="327" t="s">
        <v>438</v>
      </c>
      <c r="M48" s="55"/>
    </row>
    <row r="49" spans="1:13" ht="12.75" customHeight="1">
      <c r="A49" s="13"/>
      <c r="B49" s="558">
        <v>17</v>
      </c>
      <c r="C49" s="329" t="s">
        <v>142</v>
      </c>
      <c r="D49" s="320">
        <v>7332</v>
      </c>
      <c r="E49" s="321">
        <v>20369</v>
      </c>
      <c r="F49" s="322">
        <v>3213</v>
      </c>
      <c r="G49" s="321">
        <v>8930</v>
      </c>
      <c r="H49" s="321">
        <v>3827</v>
      </c>
      <c r="I49" s="321">
        <v>11227</v>
      </c>
      <c r="J49" s="321">
        <v>2913</v>
      </c>
      <c r="K49" s="323">
        <v>9198</v>
      </c>
      <c r="M49" s="55"/>
    </row>
    <row r="50" spans="1:13" ht="12.75" customHeight="1">
      <c r="A50" s="13"/>
      <c r="B50" s="558"/>
      <c r="C50" s="328" t="s">
        <v>141</v>
      </c>
      <c r="D50" s="325" t="s">
        <v>438</v>
      </c>
      <c r="E50" s="326" t="s">
        <v>438</v>
      </c>
      <c r="F50" s="326" t="s">
        <v>438</v>
      </c>
      <c r="G50" s="326" t="s">
        <v>438</v>
      </c>
      <c r="H50" s="326" t="s">
        <v>438</v>
      </c>
      <c r="I50" s="326" t="s">
        <v>438</v>
      </c>
      <c r="J50" s="326" t="s">
        <v>438</v>
      </c>
      <c r="K50" s="327" t="s">
        <v>438</v>
      </c>
      <c r="M50" s="55"/>
    </row>
    <row r="51" spans="1:13" ht="25.5" customHeight="1">
      <c r="A51" s="13"/>
      <c r="B51" s="256">
        <v>22</v>
      </c>
      <c r="C51" s="301" t="s">
        <v>142</v>
      </c>
      <c r="D51" s="330">
        <v>7621</v>
      </c>
      <c r="E51" s="330">
        <v>20452</v>
      </c>
      <c r="F51" s="330">
        <v>3417</v>
      </c>
      <c r="G51" s="330">
        <v>9122</v>
      </c>
      <c r="H51" s="330">
        <v>4034</v>
      </c>
      <c r="I51" s="330">
        <v>11338</v>
      </c>
      <c r="J51" s="330">
        <v>3015</v>
      </c>
      <c r="K51" s="331">
        <v>8903</v>
      </c>
      <c r="M51" s="55"/>
    </row>
    <row r="52" spans="1:11" ht="13.5">
      <c r="A52" s="13"/>
      <c r="B52" s="332" t="s">
        <v>366</v>
      </c>
      <c r="C52" s="333"/>
      <c r="D52" s="33"/>
      <c r="E52" s="334">
        <f>(E51-E49)/E51</f>
        <v>0.004058282808527283</v>
      </c>
      <c r="F52" s="33"/>
      <c r="G52" s="334">
        <f>(G51-G49)/G51</f>
        <v>0.02104801578601184</v>
      </c>
      <c r="H52" s="33"/>
      <c r="I52" s="334">
        <f>(I51-I49)/I51</f>
        <v>0.009790086434997354</v>
      </c>
      <c r="J52" s="33"/>
      <c r="K52" s="335" t="s">
        <v>367</v>
      </c>
    </row>
    <row r="53" spans="1:14" ht="12.75" customHeight="1">
      <c r="A53" s="13"/>
      <c r="B53" s="336" t="s">
        <v>114</v>
      </c>
      <c r="C53" s="337"/>
      <c r="D53" s="35"/>
      <c r="E53" s="35"/>
      <c r="F53" s="35"/>
      <c r="G53" s="334"/>
      <c r="H53" s="35"/>
      <c r="I53" s="35"/>
      <c r="J53" s="35"/>
      <c r="K53" s="35"/>
      <c r="N53" s="17"/>
    </row>
    <row r="54" spans="1:14" ht="12.75" customHeight="1">
      <c r="A54" s="13"/>
      <c r="B54" s="337"/>
      <c r="C54" s="337"/>
      <c r="D54" s="35"/>
      <c r="E54" s="35"/>
      <c r="F54" s="35"/>
      <c r="G54" s="334"/>
      <c r="H54" s="35"/>
      <c r="I54" s="35"/>
      <c r="J54" s="35"/>
      <c r="K54" s="35"/>
      <c r="N54" s="17"/>
    </row>
    <row r="55" spans="1:11" ht="12.75" customHeight="1">
      <c r="A55" s="13"/>
      <c r="B55" s="35"/>
      <c r="C55" s="35"/>
      <c r="D55" s="35"/>
      <c r="E55" s="35"/>
      <c r="F55" s="35"/>
      <c r="G55" s="35"/>
      <c r="H55" s="33"/>
      <c r="I55" s="317" t="s">
        <v>48</v>
      </c>
      <c r="J55" s="338"/>
      <c r="K55" s="33"/>
    </row>
    <row r="56" spans="2:13" ht="12.75" customHeight="1">
      <c r="B56" s="552" t="s">
        <v>7</v>
      </c>
      <c r="C56" s="559"/>
      <c r="D56" s="563" t="s">
        <v>109</v>
      </c>
      <c r="E56" s="564"/>
      <c r="F56" s="563" t="s">
        <v>110</v>
      </c>
      <c r="G56" s="563"/>
      <c r="H56" s="563" t="s">
        <v>111</v>
      </c>
      <c r="I56" s="564"/>
      <c r="J56" s="339"/>
      <c r="K56" s="33"/>
      <c r="M56" s="17"/>
    </row>
    <row r="57" spans="2:14" ht="12.75" customHeight="1">
      <c r="B57" s="554"/>
      <c r="C57" s="560"/>
      <c r="D57" s="318" t="s">
        <v>112</v>
      </c>
      <c r="E57" s="306" t="s">
        <v>8</v>
      </c>
      <c r="F57" s="318" t="s">
        <v>112</v>
      </c>
      <c r="G57" s="306" t="s">
        <v>8</v>
      </c>
      <c r="H57" s="318" t="s">
        <v>112</v>
      </c>
      <c r="I57" s="306" t="s">
        <v>8</v>
      </c>
      <c r="J57" s="33"/>
      <c r="K57" s="33"/>
      <c r="M57" s="22"/>
      <c r="N57" s="17"/>
    </row>
    <row r="58" spans="2:14" ht="9.75" customHeight="1">
      <c r="B58" s="270"/>
      <c r="C58" s="271"/>
      <c r="D58" s="340"/>
      <c r="E58" s="39" t="s">
        <v>113</v>
      </c>
      <c r="F58" s="39"/>
      <c r="G58" s="39" t="s">
        <v>113</v>
      </c>
      <c r="H58" s="39"/>
      <c r="I58" s="41" t="s">
        <v>113</v>
      </c>
      <c r="J58" s="33"/>
      <c r="K58" s="33"/>
      <c r="M58" s="22"/>
      <c r="N58" s="22"/>
    </row>
    <row r="59" spans="2:14" ht="12.75" customHeight="1">
      <c r="B59" s="558" t="s">
        <v>374</v>
      </c>
      <c r="C59" s="319" t="s">
        <v>142</v>
      </c>
      <c r="D59" s="320">
        <f>82+233+478+142+98+201+94+131+139+81+135</f>
        <v>1814</v>
      </c>
      <c r="E59" s="321">
        <f>289+813+1588+548+379+812+388+529+560+297+438</f>
        <v>6641</v>
      </c>
      <c r="F59" s="322">
        <f>190+265+266+169+357+42</f>
        <v>1289</v>
      </c>
      <c r="G59" s="321">
        <f>699+1023+890+576+1403+168</f>
        <v>4759</v>
      </c>
      <c r="H59" s="321">
        <f>130+98+128+79+134+117</f>
        <v>686</v>
      </c>
      <c r="I59" s="323">
        <f>477+380+439+280+492+342</f>
        <v>2410</v>
      </c>
      <c r="J59" s="33"/>
      <c r="K59" s="33"/>
      <c r="M59" s="22"/>
      <c r="N59" s="22"/>
    </row>
    <row r="60" spans="2:14" ht="12.75" customHeight="1">
      <c r="B60" s="558"/>
      <c r="C60" s="324" t="s">
        <v>141</v>
      </c>
      <c r="D60" s="325" t="s">
        <v>438</v>
      </c>
      <c r="E60" s="326" t="s">
        <v>438</v>
      </c>
      <c r="F60" s="326" t="s">
        <v>438</v>
      </c>
      <c r="G60" s="326" t="s">
        <v>438</v>
      </c>
      <c r="H60" s="326" t="s">
        <v>438</v>
      </c>
      <c r="I60" s="327" t="s">
        <v>438</v>
      </c>
      <c r="J60" s="33"/>
      <c r="K60" s="33"/>
      <c r="M60" s="22"/>
      <c r="N60" s="22"/>
    </row>
    <row r="61" spans="2:14" ht="12.75" customHeight="1">
      <c r="B61" s="558">
        <v>12</v>
      </c>
      <c r="C61" s="319" t="s">
        <v>142</v>
      </c>
      <c r="D61" s="320">
        <v>1899</v>
      </c>
      <c r="E61" s="321">
        <v>6500</v>
      </c>
      <c r="F61" s="322">
        <v>1322</v>
      </c>
      <c r="G61" s="321">
        <v>4693</v>
      </c>
      <c r="H61" s="321">
        <v>682</v>
      </c>
      <c r="I61" s="323">
        <v>2181</v>
      </c>
      <c r="J61" s="33"/>
      <c r="K61" s="33"/>
      <c r="M61" s="22"/>
      <c r="N61" s="22"/>
    </row>
    <row r="62" spans="2:14" ht="12.75" customHeight="1">
      <c r="B62" s="558"/>
      <c r="C62" s="324" t="s">
        <v>141</v>
      </c>
      <c r="D62" s="325" t="s">
        <v>438</v>
      </c>
      <c r="E62" s="326" t="s">
        <v>438</v>
      </c>
      <c r="F62" s="326" t="s">
        <v>438</v>
      </c>
      <c r="G62" s="326" t="s">
        <v>438</v>
      </c>
      <c r="H62" s="326" t="s">
        <v>438</v>
      </c>
      <c r="I62" s="327" t="s">
        <v>438</v>
      </c>
      <c r="J62" s="33"/>
      <c r="K62" s="33"/>
      <c r="M62" s="22"/>
      <c r="N62" s="22"/>
    </row>
    <row r="63" spans="2:11" ht="12.75" customHeight="1">
      <c r="B63" s="558">
        <v>17</v>
      </c>
      <c r="C63" s="341" t="s">
        <v>142</v>
      </c>
      <c r="D63" s="320">
        <v>1950</v>
      </c>
      <c r="E63" s="321">
        <v>6246</v>
      </c>
      <c r="F63" s="322">
        <v>1393</v>
      </c>
      <c r="G63" s="321">
        <v>4554</v>
      </c>
      <c r="H63" s="321">
        <v>645</v>
      </c>
      <c r="I63" s="323">
        <v>1956</v>
      </c>
      <c r="J63" s="33"/>
      <c r="K63" s="33"/>
    </row>
    <row r="64" spans="2:11" ht="12.75" customHeight="1">
      <c r="B64" s="558"/>
      <c r="C64" s="324" t="s">
        <v>141</v>
      </c>
      <c r="D64" s="325" t="s">
        <v>438</v>
      </c>
      <c r="E64" s="326" t="s">
        <v>438</v>
      </c>
      <c r="F64" s="326" t="s">
        <v>438</v>
      </c>
      <c r="G64" s="326" t="s">
        <v>438</v>
      </c>
      <c r="H64" s="326" t="s">
        <v>438</v>
      </c>
      <c r="I64" s="327" t="s">
        <v>438</v>
      </c>
      <c r="J64" s="33"/>
      <c r="K64" s="33"/>
    </row>
    <row r="65" spans="2:11" ht="25.5" customHeight="1">
      <c r="B65" s="256">
        <v>22</v>
      </c>
      <c r="C65" s="301" t="s">
        <v>142</v>
      </c>
      <c r="D65" s="330">
        <v>2013</v>
      </c>
      <c r="E65" s="330">
        <v>6046</v>
      </c>
      <c r="F65" s="330">
        <v>1416</v>
      </c>
      <c r="G65" s="330">
        <v>4316</v>
      </c>
      <c r="H65" s="330">
        <v>622</v>
      </c>
      <c r="I65" s="331">
        <v>1698</v>
      </c>
      <c r="J65" s="33"/>
      <c r="K65" s="33"/>
    </row>
    <row r="66" spans="2:15" ht="13.5">
      <c r="B66" s="332" t="s">
        <v>366</v>
      </c>
      <c r="C66" s="333"/>
      <c r="D66" s="33"/>
      <c r="E66" s="335" t="s">
        <v>367</v>
      </c>
      <c r="F66" s="33"/>
      <c r="G66" s="335" t="s">
        <v>368</v>
      </c>
      <c r="H66" s="33"/>
      <c r="I66" s="335" t="s">
        <v>369</v>
      </c>
      <c r="J66" s="33"/>
      <c r="K66" s="33"/>
      <c r="L66" s="83"/>
      <c r="O66" s="16"/>
    </row>
    <row r="67" spans="2:11" ht="12.75" customHeight="1">
      <c r="B67" s="336" t="s">
        <v>114</v>
      </c>
      <c r="C67" s="333"/>
      <c r="D67" s="33"/>
      <c r="E67" s="334"/>
      <c r="F67" s="33"/>
      <c r="G67" s="334"/>
      <c r="H67" s="33"/>
      <c r="I67" s="342"/>
      <c r="J67" s="33"/>
      <c r="K67" s="33"/>
    </row>
    <row r="68" spans="2:11" ht="12.75" customHeight="1">
      <c r="B68" s="337"/>
      <c r="C68" s="333"/>
      <c r="D68" s="33"/>
      <c r="E68" s="334"/>
      <c r="F68" s="33"/>
      <c r="G68" s="334"/>
      <c r="H68" s="33"/>
      <c r="I68" s="342"/>
      <c r="J68" s="33"/>
      <c r="K68" s="33"/>
    </row>
    <row r="69" spans="2:11" ht="12.75" customHeight="1">
      <c r="B69" s="33"/>
      <c r="C69" s="337"/>
      <c r="D69" s="35"/>
      <c r="E69" s="35"/>
      <c r="F69" s="35"/>
      <c r="G69" s="35"/>
      <c r="H69" s="35"/>
      <c r="I69" s="33"/>
      <c r="J69" s="316"/>
      <c r="K69" s="317" t="s">
        <v>48</v>
      </c>
    </row>
    <row r="70" spans="1:11" ht="12.75" customHeight="1">
      <c r="A70" s="13"/>
      <c r="B70" s="552" t="s">
        <v>7</v>
      </c>
      <c r="C70" s="559"/>
      <c r="D70" s="565" t="s">
        <v>143</v>
      </c>
      <c r="E70" s="567"/>
      <c r="F70" s="565" t="s">
        <v>144</v>
      </c>
      <c r="G70" s="566"/>
      <c r="H70" s="565" t="s">
        <v>145</v>
      </c>
      <c r="I70" s="566"/>
      <c r="J70" s="565" t="s">
        <v>146</v>
      </c>
      <c r="K70" s="566"/>
    </row>
    <row r="71" spans="1:11" ht="12.75" customHeight="1">
      <c r="A71" s="13"/>
      <c r="B71" s="554"/>
      <c r="C71" s="560"/>
      <c r="D71" s="318" t="s">
        <v>112</v>
      </c>
      <c r="E71" s="318" t="s">
        <v>8</v>
      </c>
      <c r="F71" s="318" t="s">
        <v>112</v>
      </c>
      <c r="G71" s="318" t="s">
        <v>8</v>
      </c>
      <c r="H71" s="318" t="s">
        <v>112</v>
      </c>
      <c r="I71" s="318" t="s">
        <v>8</v>
      </c>
      <c r="J71" s="318" t="s">
        <v>112</v>
      </c>
      <c r="K71" s="318" t="s">
        <v>8</v>
      </c>
    </row>
    <row r="72" spans="1:11" ht="9.75" customHeight="1">
      <c r="A72" s="13"/>
      <c r="B72" s="270"/>
      <c r="C72" s="271"/>
      <c r="D72" s="39"/>
      <c r="E72" s="39" t="s">
        <v>24</v>
      </c>
      <c r="F72" s="313"/>
      <c r="G72" s="39" t="s">
        <v>24</v>
      </c>
      <c r="H72" s="313"/>
      <c r="I72" s="39" t="s">
        <v>24</v>
      </c>
      <c r="J72" s="313"/>
      <c r="K72" s="288" t="s">
        <v>24</v>
      </c>
    </row>
    <row r="73" spans="1:21" ht="12.75" customHeight="1">
      <c r="A73" s="13"/>
      <c r="B73" s="558" t="s">
        <v>374</v>
      </c>
      <c r="C73" s="319" t="s">
        <v>142</v>
      </c>
      <c r="D73" s="343" t="s">
        <v>438</v>
      </c>
      <c r="E73" s="322" t="s">
        <v>438</v>
      </c>
      <c r="F73" s="322" t="s">
        <v>438</v>
      </c>
      <c r="G73" s="322" t="s">
        <v>438</v>
      </c>
      <c r="H73" s="322" t="s">
        <v>438</v>
      </c>
      <c r="I73" s="322" t="s">
        <v>438</v>
      </c>
      <c r="J73" s="322" t="s">
        <v>438</v>
      </c>
      <c r="K73" s="344" t="s">
        <v>438</v>
      </c>
      <c r="M73" s="55"/>
      <c r="U73" s="22"/>
    </row>
    <row r="74" spans="1:21" ht="12.75" customHeight="1">
      <c r="A74" s="13"/>
      <c r="B74" s="558"/>
      <c r="C74" s="324" t="s">
        <v>141</v>
      </c>
      <c r="D74" s="228">
        <f>137+171+106+111+264+187+84</f>
        <v>1060</v>
      </c>
      <c r="E74" s="211">
        <f>460+528+334+365+859+616+293</f>
        <v>3455</v>
      </c>
      <c r="F74" s="151">
        <f>50+155+309+99</f>
        <v>613</v>
      </c>
      <c r="G74" s="211">
        <f>197+531+1048+456</f>
        <v>2232</v>
      </c>
      <c r="H74" s="211">
        <f>95+81+48+80+44</f>
        <v>348</v>
      </c>
      <c r="I74" s="211">
        <f>346+291+126+242+134</f>
        <v>1139</v>
      </c>
      <c r="J74" s="211">
        <f>135+59</f>
        <v>194</v>
      </c>
      <c r="K74" s="345">
        <f>484+195</f>
        <v>679</v>
      </c>
      <c r="M74" s="55"/>
      <c r="U74" s="22"/>
    </row>
    <row r="75" spans="1:13" ht="12.75" customHeight="1">
      <c r="A75" s="13"/>
      <c r="B75" s="558">
        <v>12</v>
      </c>
      <c r="C75" s="319" t="s">
        <v>142</v>
      </c>
      <c r="D75" s="346" t="s">
        <v>438</v>
      </c>
      <c r="E75" s="347" t="s">
        <v>438</v>
      </c>
      <c r="F75" s="347" t="s">
        <v>438</v>
      </c>
      <c r="G75" s="347" t="s">
        <v>438</v>
      </c>
      <c r="H75" s="347" t="s">
        <v>438</v>
      </c>
      <c r="I75" s="347" t="s">
        <v>438</v>
      </c>
      <c r="J75" s="347" t="s">
        <v>438</v>
      </c>
      <c r="K75" s="348" t="s">
        <v>438</v>
      </c>
      <c r="M75" s="55"/>
    </row>
    <row r="76" spans="1:13" ht="12.75" customHeight="1">
      <c r="A76" s="13"/>
      <c r="B76" s="558"/>
      <c r="C76" s="324" t="s">
        <v>141</v>
      </c>
      <c r="D76" s="228">
        <f>126+161+93+109+260+188+83</f>
        <v>1020</v>
      </c>
      <c r="E76" s="211">
        <f>402+486+266+334+812+592+278</f>
        <v>3170</v>
      </c>
      <c r="F76" s="151">
        <f>48+168+166+151+108</f>
        <v>641</v>
      </c>
      <c r="G76" s="211">
        <f>170+524+506+530+457</f>
        <v>2187</v>
      </c>
      <c r="H76" s="211">
        <f>95+77+46+70+41</f>
        <v>329</v>
      </c>
      <c r="I76" s="211">
        <f>333+264+114+187+109</f>
        <v>1007</v>
      </c>
      <c r="J76" s="211">
        <f>130+60</f>
        <v>190</v>
      </c>
      <c r="K76" s="345">
        <f>432+179</f>
        <v>611</v>
      </c>
      <c r="M76" s="55"/>
    </row>
    <row r="77" spans="1:13" ht="12.75" customHeight="1">
      <c r="A77" s="13"/>
      <c r="B77" s="558">
        <v>17</v>
      </c>
      <c r="C77" s="341" t="s">
        <v>142</v>
      </c>
      <c r="D77" s="346" t="s">
        <v>438</v>
      </c>
      <c r="E77" s="347" t="s">
        <v>438</v>
      </c>
      <c r="F77" s="347" t="s">
        <v>438</v>
      </c>
      <c r="G77" s="347" t="s">
        <v>438</v>
      </c>
      <c r="H77" s="347" t="s">
        <v>438</v>
      </c>
      <c r="I77" s="347" t="s">
        <v>438</v>
      </c>
      <c r="J77" s="347" t="s">
        <v>438</v>
      </c>
      <c r="K77" s="348" t="s">
        <v>438</v>
      </c>
      <c r="M77" s="55"/>
    </row>
    <row r="78" spans="1:13" ht="12.75" customHeight="1">
      <c r="A78" s="13"/>
      <c r="B78" s="558"/>
      <c r="C78" s="324" t="s">
        <v>141</v>
      </c>
      <c r="D78" s="228">
        <v>1017</v>
      </c>
      <c r="E78" s="211">
        <v>2989</v>
      </c>
      <c r="F78" s="151">
        <v>694</v>
      </c>
      <c r="G78" s="211">
        <v>2152</v>
      </c>
      <c r="H78" s="211">
        <v>311</v>
      </c>
      <c r="I78" s="211">
        <v>869</v>
      </c>
      <c r="J78" s="211">
        <v>180</v>
      </c>
      <c r="K78" s="345">
        <v>545</v>
      </c>
      <c r="M78" s="55"/>
    </row>
    <row r="79" spans="1:13" ht="25.5" customHeight="1">
      <c r="A79" s="13"/>
      <c r="B79" s="256">
        <v>22</v>
      </c>
      <c r="C79" s="301" t="s">
        <v>142</v>
      </c>
      <c r="D79" s="330">
        <v>948</v>
      </c>
      <c r="E79" s="330">
        <v>2665</v>
      </c>
      <c r="F79" s="330">
        <v>667</v>
      </c>
      <c r="G79" s="330">
        <v>2032</v>
      </c>
      <c r="H79" s="330">
        <v>277</v>
      </c>
      <c r="I79" s="330">
        <v>732</v>
      </c>
      <c r="J79" s="330">
        <v>172</v>
      </c>
      <c r="K79" s="331">
        <v>467</v>
      </c>
      <c r="M79" s="55"/>
    </row>
    <row r="80" spans="1:12" ht="13.5">
      <c r="A80" s="13"/>
      <c r="B80" s="332" t="s">
        <v>366</v>
      </c>
      <c r="C80" s="333"/>
      <c r="D80" s="33"/>
      <c r="E80" s="335" t="s">
        <v>370</v>
      </c>
      <c r="F80" s="349"/>
      <c r="G80" s="335" t="s">
        <v>371</v>
      </c>
      <c r="H80" s="254"/>
      <c r="I80" s="335" t="s">
        <v>372</v>
      </c>
      <c r="J80" s="254"/>
      <c r="K80" s="335" t="s">
        <v>373</v>
      </c>
      <c r="L80" s="97"/>
    </row>
    <row r="81" spans="1:14" ht="12.75" customHeight="1">
      <c r="A81" s="13"/>
      <c r="B81" s="336" t="s">
        <v>114</v>
      </c>
      <c r="C81" s="337"/>
      <c r="D81" s="35"/>
      <c r="E81" s="350"/>
      <c r="F81" s="35"/>
      <c r="G81" s="350"/>
      <c r="H81" s="35"/>
      <c r="I81" s="350"/>
      <c r="J81" s="35"/>
      <c r="K81" s="350"/>
      <c r="N81" s="17"/>
    </row>
    <row r="82" spans="1:14" ht="12.75" customHeight="1">
      <c r="A82" s="13"/>
      <c r="B82" s="337"/>
      <c r="C82" s="337"/>
      <c r="D82" s="35"/>
      <c r="E82" s="350"/>
      <c r="F82" s="35"/>
      <c r="G82" s="350"/>
      <c r="H82" s="35"/>
      <c r="I82" s="350"/>
      <c r="J82" s="35"/>
      <c r="K82" s="350"/>
      <c r="N82" s="17"/>
    </row>
    <row r="83" spans="1:11" ht="12.75" customHeight="1">
      <c r="A83" s="13"/>
      <c r="B83" s="35"/>
      <c r="C83" s="35"/>
      <c r="D83" s="35"/>
      <c r="E83" s="35"/>
      <c r="F83" s="33"/>
      <c r="G83" s="317" t="s">
        <v>48</v>
      </c>
      <c r="H83" s="351"/>
      <c r="I83" s="351"/>
      <c r="J83" s="33"/>
      <c r="K83" s="33"/>
    </row>
    <row r="84" spans="2:11" ht="12.75" customHeight="1">
      <c r="B84" s="552" t="s">
        <v>7</v>
      </c>
      <c r="C84" s="559"/>
      <c r="D84" s="563" t="s">
        <v>147</v>
      </c>
      <c r="E84" s="564"/>
      <c r="F84" s="563" t="s">
        <v>148</v>
      </c>
      <c r="G84" s="563"/>
      <c r="H84" s="33"/>
      <c r="I84" s="33"/>
      <c r="J84" s="33"/>
      <c r="K84" s="33"/>
    </row>
    <row r="85" spans="2:12" ht="12.75" customHeight="1">
      <c r="B85" s="554"/>
      <c r="C85" s="560"/>
      <c r="D85" s="318" t="s">
        <v>112</v>
      </c>
      <c r="E85" s="306" t="s">
        <v>8</v>
      </c>
      <c r="F85" s="318" t="s">
        <v>112</v>
      </c>
      <c r="G85" s="306" t="s">
        <v>8</v>
      </c>
      <c r="H85" s="33"/>
      <c r="I85" s="33"/>
      <c r="J85" s="33"/>
      <c r="K85" s="33"/>
      <c r="L85" s="17"/>
    </row>
    <row r="86" spans="2:11" ht="9.75" customHeight="1">
      <c r="B86" s="270"/>
      <c r="C86" s="271"/>
      <c r="D86" s="340"/>
      <c r="E86" s="39" t="s">
        <v>113</v>
      </c>
      <c r="F86" s="39"/>
      <c r="G86" s="41" t="s">
        <v>113</v>
      </c>
      <c r="H86" s="33"/>
      <c r="I86" s="33"/>
      <c r="J86" s="33"/>
      <c r="K86" s="33"/>
    </row>
    <row r="87" spans="2:14" ht="12.75" customHeight="1">
      <c r="B87" s="558" t="s">
        <v>374</v>
      </c>
      <c r="C87" s="319" t="s">
        <v>142</v>
      </c>
      <c r="D87" s="343" t="s">
        <v>438</v>
      </c>
      <c r="E87" s="322" t="s">
        <v>438</v>
      </c>
      <c r="F87" s="322" t="s">
        <v>438</v>
      </c>
      <c r="G87" s="344" t="s">
        <v>438</v>
      </c>
      <c r="H87" s="33"/>
      <c r="I87" s="33"/>
      <c r="J87" s="33"/>
      <c r="K87" s="33"/>
      <c r="M87" s="22"/>
      <c r="N87" s="22"/>
    </row>
    <row r="88" spans="2:14" ht="12.75" customHeight="1">
      <c r="B88" s="558"/>
      <c r="C88" s="324" t="s">
        <v>141</v>
      </c>
      <c r="D88" s="228">
        <v>36</v>
      </c>
      <c r="E88" s="211">
        <v>114</v>
      </c>
      <c r="F88" s="151">
        <f>43+19+27</f>
        <v>89</v>
      </c>
      <c r="G88" s="345">
        <f>121+46+66</f>
        <v>233</v>
      </c>
      <c r="H88" s="33"/>
      <c r="I88" s="33"/>
      <c r="J88" s="33"/>
      <c r="K88" s="33"/>
      <c r="M88" s="22"/>
      <c r="N88" s="22"/>
    </row>
    <row r="89" spans="2:14" ht="12.75" customHeight="1">
      <c r="B89" s="558">
        <v>12</v>
      </c>
      <c r="C89" s="319" t="s">
        <v>142</v>
      </c>
      <c r="D89" s="352" t="s">
        <v>438</v>
      </c>
      <c r="E89" s="353" t="s">
        <v>438</v>
      </c>
      <c r="F89" s="353" t="s">
        <v>438</v>
      </c>
      <c r="G89" s="354" t="s">
        <v>438</v>
      </c>
      <c r="H89" s="33"/>
      <c r="I89" s="33"/>
      <c r="J89" s="33"/>
      <c r="K89" s="33"/>
      <c r="M89" s="22"/>
      <c r="N89" s="22"/>
    </row>
    <row r="90" spans="2:14" ht="12.75" customHeight="1">
      <c r="B90" s="558"/>
      <c r="C90" s="324" t="s">
        <v>141</v>
      </c>
      <c r="D90" s="228">
        <v>36</v>
      </c>
      <c r="E90" s="211">
        <v>97</v>
      </c>
      <c r="F90" s="151">
        <f>41+19+25</f>
        <v>85</v>
      </c>
      <c r="G90" s="345">
        <f>109+39+50</f>
        <v>198</v>
      </c>
      <c r="H90" s="33"/>
      <c r="I90" s="33"/>
      <c r="J90" s="33"/>
      <c r="K90" s="33"/>
      <c r="M90" s="22"/>
      <c r="N90" s="22"/>
    </row>
    <row r="91" spans="2:14" ht="12.75" customHeight="1">
      <c r="B91" s="558">
        <v>17</v>
      </c>
      <c r="C91" s="341" t="s">
        <v>142</v>
      </c>
      <c r="D91" s="352" t="s">
        <v>438</v>
      </c>
      <c r="E91" s="353" t="s">
        <v>438</v>
      </c>
      <c r="F91" s="353" t="s">
        <v>438</v>
      </c>
      <c r="G91" s="354" t="s">
        <v>438</v>
      </c>
      <c r="H91" s="33"/>
      <c r="I91" s="33"/>
      <c r="J91" s="33"/>
      <c r="K91" s="33"/>
      <c r="M91" s="22"/>
      <c r="N91" s="22"/>
    </row>
    <row r="92" spans="2:14" ht="12.75" customHeight="1">
      <c r="B92" s="558"/>
      <c r="C92" s="324" t="s">
        <v>141</v>
      </c>
      <c r="D92" s="228">
        <v>35</v>
      </c>
      <c r="E92" s="211">
        <v>85</v>
      </c>
      <c r="F92" s="151">
        <v>80</v>
      </c>
      <c r="G92" s="345">
        <v>168</v>
      </c>
      <c r="H92" s="33"/>
      <c r="I92" s="33"/>
      <c r="J92" s="33"/>
      <c r="K92" s="33"/>
      <c r="M92" s="22"/>
      <c r="N92" s="22"/>
    </row>
    <row r="93" spans="2:14" ht="25.5" customHeight="1">
      <c r="B93" s="256">
        <v>22</v>
      </c>
      <c r="C93" s="301" t="s">
        <v>142</v>
      </c>
      <c r="D93" s="355">
        <v>31</v>
      </c>
      <c r="E93" s="355">
        <v>73</v>
      </c>
      <c r="F93" s="355">
        <v>65</v>
      </c>
      <c r="G93" s="356">
        <v>131</v>
      </c>
      <c r="H93" s="33"/>
      <c r="I93" s="33"/>
      <c r="J93" s="33"/>
      <c r="K93" s="33"/>
      <c r="M93" s="22"/>
      <c r="N93" s="22"/>
    </row>
    <row r="94" spans="2:11" ht="13.5">
      <c r="B94" s="332" t="s">
        <v>366</v>
      </c>
      <c r="C94" s="333"/>
      <c r="D94" s="33"/>
      <c r="E94" s="335" t="s">
        <v>375</v>
      </c>
      <c r="F94" s="254"/>
      <c r="G94" s="335" t="s">
        <v>376</v>
      </c>
      <c r="H94" s="33"/>
      <c r="I94" s="33"/>
      <c r="J94" s="33"/>
      <c r="K94" s="33"/>
    </row>
    <row r="95" spans="2:11" ht="12.75" customHeight="1">
      <c r="B95" s="336" t="s">
        <v>114</v>
      </c>
      <c r="C95" s="337"/>
      <c r="D95" s="35"/>
      <c r="E95" s="350"/>
      <c r="F95" s="35"/>
      <c r="G95" s="350"/>
      <c r="H95" s="35"/>
      <c r="I95" s="35"/>
      <c r="J95" s="33"/>
      <c r="K95" s="33"/>
    </row>
    <row r="96" spans="2:11" ht="12.75" customHeight="1">
      <c r="B96" s="337"/>
      <c r="C96" s="337"/>
      <c r="D96" s="35"/>
      <c r="E96" s="350"/>
      <c r="F96" s="561" t="s">
        <v>92</v>
      </c>
      <c r="G96" s="562"/>
      <c r="H96" s="562"/>
      <c r="I96" s="562"/>
      <c r="J96" s="33"/>
      <c r="K96" s="33"/>
    </row>
  </sheetData>
  <sheetProtection/>
  <mergeCells count="66">
    <mergeCell ref="B19:B20"/>
    <mergeCell ref="D36:E36"/>
    <mergeCell ref="D35:E35"/>
    <mergeCell ref="D34:E34"/>
    <mergeCell ref="D27:E28"/>
    <mergeCell ref="F27:F28"/>
    <mergeCell ref="B33:B34"/>
    <mergeCell ref="B35:B36"/>
    <mergeCell ref="B21:B22"/>
    <mergeCell ref="B23:B24"/>
    <mergeCell ref="J42:K42"/>
    <mergeCell ref="K16:K17"/>
    <mergeCell ref="H42:I42"/>
    <mergeCell ref="I16:J17"/>
    <mergeCell ref="H16:H17"/>
    <mergeCell ref="C6:C10"/>
    <mergeCell ref="G16:G17"/>
    <mergeCell ref="D33:E33"/>
    <mergeCell ref="B42:C43"/>
    <mergeCell ref="B27:C29"/>
    <mergeCell ref="G3:I3"/>
    <mergeCell ref="I14:K14"/>
    <mergeCell ref="I4:I5"/>
    <mergeCell ref="H15:K15"/>
    <mergeCell ref="H11:I11"/>
    <mergeCell ref="D31:E31"/>
    <mergeCell ref="D29:E29"/>
    <mergeCell ref="E4:E5"/>
    <mergeCell ref="D15:D17"/>
    <mergeCell ref="B11:G11"/>
    <mergeCell ref="F4:F5"/>
    <mergeCell ref="B4:C5"/>
    <mergeCell ref="D4:D5"/>
    <mergeCell ref="E16:E17"/>
    <mergeCell ref="B89:B90"/>
    <mergeCell ref="B91:B92"/>
    <mergeCell ref="B75:B76"/>
    <mergeCell ref="B15:C17"/>
    <mergeCell ref="D37:E37"/>
    <mergeCell ref="B45:B46"/>
    <mergeCell ref="J70:K70"/>
    <mergeCell ref="D84:E84"/>
    <mergeCell ref="F84:G84"/>
    <mergeCell ref="D70:E70"/>
    <mergeCell ref="B31:B32"/>
    <mergeCell ref="B59:B60"/>
    <mergeCell ref="D32:E32"/>
    <mergeCell ref="D42:E42"/>
    <mergeCell ref="E38:F38"/>
    <mergeCell ref="F42:G42"/>
    <mergeCell ref="F96:I96"/>
    <mergeCell ref="H56:I56"/>
    <mergeCell ref="F56:G56"/>
    <mergeCell ref="H70:I70"/>
    <mergeCell ref="F70:G70"/>
    <mergeCell ref="D56:E56"/>
    <mergeCell ref="B87:B88"/>
    <mergeCell ref="B56:C57"/>
    <mergeCell ref="B47:B48"/>
    <mergeCell ref="B49:B50"/>
    <mergeCell ref="B63:B64"/>
    <mergeCell ref="B73:B74"/>
    <mergeCell ref="B70:C71"/>
    <mergeCell ref="B61:B62"/>
    <mergeCell ref="B77:B78"/>
    <mergeCell ref="B84:C85"/>
  </mergeCells>
  <printOptions/>
  <pageMargins left="0.7480314960629921" right="0.7480314960629921" top="0.8267716535433072" bottom="0.8661417322834646" header="0.5118110236220472" footer="0.5118110236220472"/>
  <pageSetup firstPageNumber="20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131"/>
  <sheetViews>
    <sheetView view="pageBreakPreview" zoomScaleSheetLayoutView="100" zoomScalePageLayoutView="0" workbookViewId="0" topLeftCell="B1">
      <selection activeCell="E134" sqref="E134"/>
    </sheetView>
  </sheetViews>
  <sheetFormatPr defaultColWidth="9.00390625" defaultRowHeight="13.5"/>
  <cols>
    <col min="1" max="1" width="1.4921875" style="9" customWidth="1"/>
    <col min="2" max="2" width="16.875" style="9" customWidth="1"/>
    <col min="3" max="3" width="7.00390625" style="9" customWidth="1"/>
    <col min="4" max="11" width="9.00390625" style="9" customWidth="1"/>
    <col min="12" max="12" width="19.375" style="9" bestFit="1" customWidth="1"/>
    <col min="13" max="16384" width="9.00390625" style="9" customWidth="1"/>
  </cols>
  <sheetData>
    <row r="1" spans="2:11" ht="7.5" customHeight="1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3.5" customHeight="1">
      <c r="B2" s="92" t="s">
        <v>70</v>
      </c>
      <c r="C2" s="92"/>
      <c r="D2" s="92"/>
      <c r="E2" s="92"/>
      <c r="F2" s="92"/>
      <c r="G2" s="35"/>
      <c r="H2" s="35"/>
      <c r="I2" s="551"/>
      <c r="J2" s="551"/>
      <c r="K2" s="551"/>
    </row>
    <row r="3" spans="2:11" ht="13.5" customHeight="1">
      <c r="B3" s="35"/>
      <c r="C3" s="35"/>
      <c r="D3" s="35"/>
      <c r="H3" s="35"/>
      <c r="I3" s="551" t="s">
        <v>185</v>
      </c>
      <c r="J3" s="551"/>
      <c r="K3" s="551"/>
    </row>
    <row r="4" spans="2:11" ht="13.5" customHeight="1">
      <c r="B4" s="620" t="s">
        <v>71</v>
      </c>
      <c r="C4" s="639"/>
      <c r="D4" s="634" t="s">
        <v>123</v>
      </c>
      <c r="E4" s="635"/>
      <c r="F4" s="635"/>
      <c r="G4" s="636"/>
      <c r="H4" s="634" t="s">
        <v>124</v>
      </c>
      <c r="I4" s="635"/>
      <c r="J4" s="635"/>
      <c r="K4" s="636"/>
    </row>
    <row r="5" spans="2:11" ht="13.5" customHeight="1">
      <c r="B5" s="622"/>
      <c r="C5" s="640"/>
      <c r="D5" s="46" t="s">
        <v>9</v>
      </c>
      <c r="E5" s="47" t="s">
        <v>2</v>
      </c>
      <c r="F5" s="47" t="s">
        <v>3</v>
      </c>
      <c r="G5" s="47" t="s">
        <v>72</v>
      </c>
      <c r="H5" s="47" t="s">
        <v>9</v>
      </c>
      <c r="I5" s="47" t="s">
        <v>2</v>
      </c>
      <c r="J5" s="47" t="s">
        <v>3</v>
      </c>
      <c r="K5" s="47" t="s">
        <v>72</v>
      </c>
    </row>
    <row r="6" spans="2:11" ht="13.5">
      <c r="B6" s="68"/>
      <c r="C6" s="70"/>
      <c r="D6" s="40" t="s">
        <v>24</v>
      </c>
      <c r="E6" s="39" t="s">
        <v>24</v>
      </c>
      <c r="F6" s="39" t="s">
        <v>24</v>
      </c>
      <c r="G6" s="48" t="s">
        <v>125</v>
      </c>
      <c r="H6" s="81" t="s">
        <v>24</v>
      </c>
      <c r="I6" s="39" t="s">
        <v>24</v>
      </c>
      <c r="J6" s="39" t="s">
        <v>24</v>
      </c>
      <c r="K6" s="48" t="s">
        <v>125</v>
      </c>
    </row>
    <row r="7" spans="2:11" ht="16.5" customHeight="1">
      <c r="B7" s="558" t="s">
        <v>126</v>
      </c>
      <c r="C7" s="71" t="s">
        <v>142</v>
      </c>
      <c r="D7" s="49">
        <f>E7+F7</f>
        <v>32928</v>
      </c>
      <c r="E7" s="50">
        <v>19771</v>
      </c>
      <c r="F7" s="50">
        <v>13157</v>
      </c>
      <c r="G7" s="51">
        <v>100</v>
      </c>
      <c r="H7" s="49">
        <f>I7+J7</f>
        <v>32308</v>
      </c>
      <c r="I7" s="50">
        <v>18992</v>
      </c>
      <c r="J7" s="50">
        <v>13316</v>
      </c>
      <c r="K7" s="51">
        <v>100</v>
      </c>
    </row>
    <row r="8" spans="2:11" ht="16.5" customHeight="1">
      <c r="B8" s="558"/>
      <c r="C8" s="72" t="s">
        <v>141</v>
      </c>
      <c r="D8" s="73">
        <f>SUM(E8:F8)</f>
        <v>3983</v>
      </c>
      <c r="E8" s="74">
        <f>E10+E18+E26+E42</f>
        <v>2422</v>
      </c>
      <c r="F8" s="74">
        <f>F10+F18+F26+F42</f>
        <v>1561</v>
      </c>
      <c r="G8" s="75">
        <v>100</v>
      </c>
      <c r="H8" s="73">
        <f>SUM(I8:J8)</f>
        <v>3529</v>
      </c>
      <c r="I8" s="74">
        <f>I10+I18+I42+I26</f>
        <v>2095</v>
      </c>
      <c r="J8" s="74">
        <f>J10+J18+J26+J42</f>
        <v>1434</v>
      </c>
      <c r="K8" s="75">
        <v>100</v>
      </c>
    </row>
    <row r="9" spans="2:11" ht="16.5" customHeight="1">
      <c r="B9" s="617" t="s">
        <v>54</v>
      </c>
      <c r="C9" s="71" t="s">
        <v>142</v>
      </c>
      <c r="D9" s="49">
        <f>E9+F9</f>
        <v>2381</v>
      </c>
      <c r="E9" s="50">
        <v>1441</v>
      </c>
      <c r="F9" s="50">
        <v>940</v>
      </c>
      <c r="G9" s="52">
        <f>D9/D7*100</f>
        <v>7.230928085519922</v>
      </c>
      <c r="H9" s="49">
        <f>I9+J9</f>
        <v>2114</v>
      </c>
      <c r="I9" s="50">
        <f>I11+I13+I15</f>
        <v>1262</v>
      </c>
      <c r="J9" s="50">
        <f>J11+J13+J15</f>
        <v>852</v>
      </c>
      <c r="K9" s="52">
        <f>H9/H7*100</f>
        <v>6.543271016466509</v>
      </c>
    </row>
    <row r="10" spans="2:11" ht="16.5" customHeight="1">
      <c r="B10" s="617"/>
      <c r="C10" s="72" t="s">
        <v>141</v>
      </c>
      <c r="D10" s="73">
        <f>SUM(E10:F10)</f>
        <v>198</v>
      </c>
      <c r="E10" s="74">
        <f>E12+E14+E16</f>
        <v>144</v>
      </c>
      <c r="F10" s="74">
        <f>F12+F14+F16</f>
        <v>54</v>
      </c>
      <c r="G10" s="75">
        <f>D10/D8*100</f>
        <v>4.9711272909866935</v>
      </c>
      <c r="H10" s="73">
        <f>SUM(I10:J10)</f>
        <v>313</v>
      </c>
      <c r="I10" s="74">
        <f>I12+I14+I16</f>
        <v>267</v>
      </c>
      <c r="J10" s="74">
        <f>J12+J14+J16</f>
        <v>46</v>
      </c>
      <c r="K10" s="77">
        <f>H10/H8*100</f>
        <v>8.869368092944176</v>
      </c>
    </row>
    <row r="11" spans="2:11" ht="16.5" customHeight="1">
      <c r="B11" s="558" t="s">
        <v>127</v>
      </c>
      <c r="C11" s="71" t="s">
        <v>142</v>
      </c>
      <c r="D11" s="43">
        <f>E11+F11</f>
        <v>2320</v>
      </c>
      <c r="E11" s="44">
        <v>1390</v>
      </c>
      <c r="F11" s="44">
        <v>930</v>
      </c>
      <c r="G11" s="52">
        <f>D11/D7*100</f>
        <v>7.0456754130223525</v>
      </c>
      <c r="H11" s="43">
        <f>I11+J11</f>
        <v>2067</v>
      </c>
      <c r="I11" s="44">
        <v>1226</v>
      </c>
      <c r="J11" s="44">
        <v>841</v>
      </c>
      <c r="K11" s="52">
        <f>H11/H7*100</f>
        <v>6.3977962114646525</v>
      </c>
    </row>
    <row r="12" spans="2:11" ht="16.5" customHeight="1">
      <c r="B12" s="558"/>
      <c r="C12" s="72" t="s">
        <v>141</v>
      </c>
      <c r="D12" s="73">
        <f>SUM(E12:F12)</f>
        <v>185</v>
      </c>
      <c r="E12" s="74">
        <v>133</v>
      </c>
      <c r="F12" s="74">
        <v>52</v>
      </c>
      <c r="G12" s="75">
        <f>D12/D8*100</f>
        <v>4.64474014561888</v>
      </c>
      <c r="H12" s="73">
        <f>SUM(I12:J12)</f>
        <v>305</v>
      </c>
      <c r="I12" s="74">
        <v>261</v>
      </c>
      <c r="J12" s="74">
        <v>44</v>
      </c>
      <c r="K12" s="75">
        <f>H12/H8*100</f>
        <v>8.64267497874752</v>
      </c>
    </row>
    <row r="13" spans="2:11" ht="16.5" customHeight="1">
      <c r="B13" s="558" t="s">
        <v>128</v>
      </c>
      <c r="C13" s="71" t="s">
        <v>142</v>
      </c>
      <c r="D13" s="43">
        <f>E13+F13</f>
        <v>56</v>
      </c>
      <c r="E13" s="44">
        <v>49</v>
      </c>
      <c r="F13" s="44">
        <v>7</v>
      </c>
      <c r="G13" s="52">
        <f>D13/D7*100</f>
        <v>0.17006802721088435</v>
      </c>
      <c r="H13" s="43">
        <f>I13+J13</f>
        <v>39</v>
      </c>
      <c r="I13" s="44">
        <v>31</v>
      </c>
      <c r="J13" s="44">
        <v>8</v>
      </c>
      <c r="K13" s="52">
        <f>H13/H7*100</f>
        <v>0.1207131360653708</v>
      </c>
    </row>
    <row r="14" spans="2:11" ht="16.5" customHeight="1">
      <c r="B14" s="558"/>
      <c r="C14" s="72" t="s">
        <v>141</v>
      </c>
      <c r="D14" s="73">
        <f>SUM(E14:F14)</f>
        <v>11</v>
      </c>
      <c r="E14" s="74">
        <v>10</v>
      </c>
      <c r="F14" s="74">
        <v>1</v>
      </c>
      <c r="G14" s="75">
        <f>D14/D8*100</f>
        <v>0.2761737383881496</v>
      </c>
      <c r="H14" s="73">
        <f>SUM(I14:J14)</f>
        <v>6</v>
      </c>
      <c r="I14" s="74">
        <v>5</v>
      </c>
      <c r="J14" s="74">
        <v>1</v>
      </c>
      <c r="K14" s="75">
        <f>H14/H8*100</f>
        <v>0.1700198356474922</v>
      </c>
    </row>
    <row r="15" spans="2:11" ht="16.5" customHeight="1">
      <c r="B15" s="558" t="s">
        <v>129</v>
      </c>
      <c r="C15" s="71" t="s">
        <v>142</v>
      </c>
      <c r="D15" s="53">
        <f>E15+F15</f>
        <v>5</v>
      </c>
      <c r="E15" s="54">
        <v>2</v>
      </c>
      <c r="F15" s="54">
        <v>3</v>
      </c>
      <c r="G15" s="52">
        <f>D15/D7*100</f>
        <v>0.015184645286686104</v>
      </c>
      <c r="H15" s="53">
        <f>I15+J15</f>
        <v>8</v>
      </c>
      <c r="I15" s="54">
        <v>5</v>
      </c>
      <c r="J15" s="54">
        <v>3</v>
      </c>
      <c r="K15" s="52">
        <f>H15/H7*100</f>
        <v>0.02476166893648632</v>
      </c>
    </row>
    <row r="16" spans="2:11" ht="16.5" customHeight="1">
      <c r="B16" s="558"/>
      <c r="C16" s="72" t="s">
        <v>141</v>
      </c>
      <c r="D16" s="73">
        <f>SUM(E16:F16)</f>
        <v>2</v>
      </c>
      <c r="E16" s="74">
        <v>1</v>
      </c>
      <c r="F16" s="74">
        <v>1</v>
      </c>
      <c r="G16" s="75">
        <f>D16/D8*100</f>
        <v>0.05021340697966357</v>
      </c>
      <c r="H16" s="73">
        <f>SUM(I16:J16)</f>
        <v>2</v>
      </c>
      <c r="I16" s="74">
        <v>1</v>
      </c>
      <c r="J16" s="74">
        <v>1</v>
      </c>
      <c r="K16" s="75">
        <f>H16/H8*100</f>
        <v>0.05667327854916407</v>
      </c>
    </row>
    <row r="17" spans="2:11" ht="16.5" customHeight="1">
      <c r="B17" s="631" t="s">
        <v>55</v>
      </c>
      <c r="C17" s="71" t="s">
        <v>142</v>
      </c>
      <c r="D17" s="49">
        <f>E17+F17</f>
        <v>14214</v>
      </c>
      <c r="E17" s="50">
        <v>9486</v>
      </c>
      <c r="F17" s="50">
        <v>4728</v>
      </c>
      <c r="G17" s="52">
        <f>D17/D7*100</f>
        <v>43.166909620991255</v>
      </c>
      <c r="H17" s="49">
        <f>I17+J17</f>
        <v>13182</v>
      </c>
      <c r="I17" s="50">
        <f>I19+I21+I23</f>
        <v>8911</v>
      </c>
      <c r="J17" s="50">
        <f>J19+J21+J23</f>
        <v>4271</v>
      </c>
      <c r="K17" s="52">
        <f>H17/H7*100</f>
        <v>40.80103999009533</v>
      </c>
    </row>
    <row r="18" spans="2:11" ht="16.5" customHeight="1">
      <c r="B18" s="631"/>
      <c r="C18" s="72" t="s">
        <v>141</v>
      </c>
      <c r="D18" s="73">
        <f>SUM(E18:F18)</f>
        <v>1652</v>
      </c>
      <c r="E18" s="74">
        <f>E20+E22+E24</f>
        <v>1043</v>
      </c>
      <c r="F18" s="74">
        <f>F20+F22+F24</f>
        <v>609</v>
      </c>
      <c r="G18" s="75">
        <f>D18/D8*100</f>
        <v>41.476274165202106</v>
      </c>
      <c r="H18" s="73">
        <f>SUM(I18:J18)</f>
        <v>1453</v>
      </c>
      <c r="I18" s="74">
        <f>I20+I22+I24</f>
        <v>942</v>
      </c>
      <c r="J18" s="74">
        <f>J20+J22+J24</f>
        <v>511</v>
      </c>
      <c r="K18" s="75">
        <f>H18/H8*100</f>
        <v>41.1731368659677</v>
      </c>
    </row>
    <row r="19" spans="2:11" ht="16.5" customHeight="1">
      <c r="B19" s="558" t="s">
        <v>130</v>
      </c>
      <c r="C19" s="71" t="s">
        <v>142</v>
      </c>
      <c r="D19" s="43">
        <f>E19+F19</f>
        <v>108</v>
      </c>
      <c r="E19" s="44">
        <v>94</v>
      </c>
      <c r="F19" s="44">
        <v>14</v>
      </c>
      <c r="G19" s="52">
        <f>D19/D7*100</f>
        <v>0.32798833819241985</v>
      </c>
      <c r="H19" s="43">
        <f>I19+J19</f>
        <v>78</v>
      </c>
      <c r="I19" s="44">
        <v>64</v>
      </c>
      <c r="J19" s="44">
        <v>14</v>
      </c>
      <c r="K19" s="52">
        <f>H19/H7*100</f>
        <v>0.2414262721307416</v>
      </c>
    </row>
    <row r="20" spans="2:11" ht="16.5" customHeight="1">
      <c r="B20" s="558"/>
      <c r="C20" s="72" t="s">
        <v>141</v>
      </c>
      <c r="D20" s="73">
        <f>SUM(E20:F20)</f>
        <v>42</v>
      </c>
      <c r="E20" s="74">
        <v>37</v>
      </c>
      <c r="F20" s="74">
        <v>5</v>
      </c>
      <c r="G20" s="75">
        <f>D20/D8*100</f>
        <v>1.054481546572935</v>
      </c>
      <c r="H20" s="73">
        <f>SUM(I20:J20)</f>
        <v>20</v>
      </c>
      <c r="I20" s="74">
        <v>18</v>
      </c>
      <c r="J20" s="74">
        <v>2</v>
      </c>
      <c r="K20" s="75">
        <f>H20/H8*100</f>
        <v>0.5667327854916406</v>
      </c>
    </row>
    <row r="21" spans="2:11" ht="16.5" customHeight="1">
      <c r="B21" s="558" t="s">
        <v>73</v>
      </c>
      <c r="C21" s="71" t="s">
        <v>142</v>
      </c>
      <c r="D21" s="43">
        <f>E21+F21</f>
        <v>3535</v>
      </c>
      <c r="E21" s="44">
        <v>2959</v>
      </c>
      <c r="F21" s="44">
        <v>576</v>
      </c>
      <c r="G21" s="52">
        <f>D21/D7*100</f>
        <v>10.735544217687075</v>
      </c>
      <c r="H21" s="43">
        <f>I21+J21</f>
        <v>3263</v>
      </c>
      <c r="I21" s="44">
        <v>2769</v>
      </c>
      <c r="J21" s="44">
        <v>494</v>
      </c>
      <c r="K21" s="52">
        <f>H21/H7*100</f>
        <v>10.099665717469357</v>
      </c>
    </row>
    <row r="22" spans="2:11" ht="16.5" customHeight="1">
      <c r="B22" s="558"/>
      <c r="C22" s="72" t="s">
        <v>141</v>
      </c>
      <c r="D22" s="73">
        <f>SUM(E22:F22)</f>
        <v>473</v>
      </c>
      <c r="E22" s="74">
        <v>396</v>
      </c>
      <c r="F22" s="74">
        <v>77</v>
      </c>
      <c r="G22" s="75">
        <f>D22/D8*100</f>
        <v>11.875470750690434</v>
      </c>
      <c r="H22" s="73">
        <f>SUM(I22:J22)</f>
        <v>423</v>
      </c>
      <c r="I22" s="74">
        <v>368</v>
      </c>
      <c r="J22" s="74">
        <v>55</v>
      </c>
      <c r="K22" s="75">
        <f>H22/H8*100</f>
        <v>11.986398413148201</v>
      </c>
    </row>
    <row r="23" spans="2:11" ht="16.5" customHeight="1">
      <c r="B23" s="558" t="s">
        <v>74</v>
      </c>
      <c r="C23" s="71" t="s">
        <v>142</v>
      </c>
      <c r="D23" s="43">
        <f>E23+F23</f>
        <v>10571</v>
      </c>
      <c r="E23" s="44">
        <v>6433</v>
      </c>
      <c r="F23" s="44">
        <v>4138</v>
      </c>
      <c r="G23" s="52">
        <f>D23/D7*100</f>
        <v>32.10337706511176</v>
      </c>
      <c r="H23" s="43">
        <f>I23+J23</f>
        <v>9841</v>
      </c>
      <c r="I23" s="44">
        <v>6078</v>
      </c>
      <c r="J23" s="44">
        <v>3763</v>
      </c>
      <c r="K23" s="52">
        <f>H23/H7*100</f>
        <v>30.459948000495235</v>
      </c>
    </row>
    <row r="24" spans="2:11" ht="16.5" customHeight="1">
      <c r="B24" s="558"/>
      <c r="C24" s="72" t="s">
        <v>141</v>
      </c>
      <c r="D24" s="73">
        <f>SUM(E24:F24)</f>
        <v>1137</v>
      </c>
      <c r="E24" s="74">
        <v>610</v>
      </c>
      <c r="F24" s="74">
        <v>527</v>
      </c>
      <c r="G24" s="75">
        <f>D24/D8*100</f>
        <v>28.54632186793874</v>
      </c>
      <c r="H24" s="73">
        <f>SUM(I24:J24)</f>
        <v>1010</v>
      </c>
      <c r="I24" s="74">
        <v>556</v>
      </c>
      <c r="J24" s="74">
        <v>454</v>
      </c>
      <c r="K24" s="75">
        <f>H24/H8*100</f>
        <v>28.620005667327852</v>
      </c>
    </row>
    <row r="25" spans="2:11" ht="16.5" customHeight="1">
      <c r="B25" s="617" t="s">
        <v>56</v>
      </c>
      <c r="C25" s="71" t="s">
        <v>142</v>
      </c>
      <c r="D25" s="49">
        <f>E25+F25</f>
        <v>16299</v>
      </c>
      <c r="E25" s="50">
        <v>8832</v>
      </c>
      <c r="F25" s="50">
        <v>7467</v>
      </c>
      <c r="G25" s="52">
        <f>D25/D7*100</f>
        <v>49.498906705539355</v>
      </c>
      <c r="H25" s="49">
        <f>I25+J25</f>
        <v>16941</v>
      </c>
      <c r="I25" s="50">
        <f>I27+I29+I31+I33+I35+I37+I39</f>
        <v>8772</v>
      </c>
      <c r="J25" s="50">
        <f>J27+J29+J31+J33+J35+J37+J39</f>
        <v>8169</v>
      </c>
      <c r="K25" s="52">
        <f>H25/H7*100</f>
        <v>52.43592918162684</v>
      </c>
    </row>
    <row r="26" spans="2:11" ht="16.5" customHeight="1">
      <c r="B26" s="617"/>
      <c r="C26" s="72" t="s">
        <v>141</v>
      </c>
      <c r="D26" s="73">
        <f>SUM(E26:F26)</f>
        <v>2128</v>
      </c>
      <c r="E26" s="74">
        <f>E28+E30+E32+E34+E36+E38+E40</f>
        <v>1231</v>
      </c>
      <c r="F26" s="74">
        <f>F28+F30+F32+F34+F36+F38+F40</f>
        <v>897</v>
      </c>
      <c r="G26" s="75">
        <f>D26/D8*100</f>
        <v>53.427065026362044</v>
      </c>
      <c r="H26" s="73">
        <f>SUM(I26:J26)</f>
        <v>1761</v>
      </c>
      <c r="I26" s="74">
        <f>I28+I30+I32+I34+I36+I38+I40</f>
        <v>884</v>
      </c>
      <c r="J26" s="74">
        <f>J28+J32+J34+J36+J38+J40+J30</f>
        <v>877</v>
      </c>
      <c r="K26" s="75">
        <f>H26/H8*100</f>
        <v>49.90082176253896</v>
      </c>
    </row>
    <row r="27" spans="2:11" ht="16.5" customHeight="1">
      <c r="B27" s="69" t="s">
        <v>75</v>
      </c>
      <c r="C27" s="71" t="s">
        <v>142</v>
      </c>
      <c r="D27" s="43">
        <f>E27+F27</f>
        <v>136</v>
      </c>
      <c r="E27" s="44">
        <v>113</v>
      </c>
      <c r="F27" s="44">
        <v>23</v>
      </c>
      <c r="G27" s="52">
        <f>D27/D7*100</f>
        <v>0.41302235179786195</v>
      </c>
      <c r="H27" s="43">
        <f>I27+J27</f>
        <v>123</v>
      </c>
      <c r="I27" s="44">
        <v>97</v>
      </c>
      <c r="J27" s="44">
        <v>26</v>
      </c>
      <c r="K27" s="52">
        <f>H27/H7*100</f>
        <v>0.3807106598984772</v>
      </c>
    </row>
    <row r="28" spans="2:11" ht="16.5" customHeight="1">
      <c r="B28" s="76" t="s">
        <v>76</v>
      </c>
      <c r="C28" s="72" t="s">
        <v>141</v>
      </c>
      <c r="D28" s="73">
        <f>SUM(E28:F28)</f>
        <v>13</v>
      </c>
      <c r="E28" s="74">
        <v>10</v>
      </c>
      <c r="F28" s="74">
        <v>3</v>
      </c>
      <c r="G28" s="75">
        <f>D28/D8*100</f>
        <v>0.3263871453678132</v>
      </c>
      <c r="H28" s="73">
        <f>SUM(I28:J28)</f>
        <v>8</v>
      </c>
      <c r="I28" s="74">
        <v>8</v>
      </c>
      <c r="J28" s="74">
        <v>0</v>
      </c>
      <c r="K28" s="75">
        <f>H28/H8*100</f>
        <v>0.22669311419665628</v>
      </c>
    </row>
    <row r="29" spans="2:11" ht="16.5" customHeight="1">
      <c r="B29" s="618" t="s">
        <v>77</v>
      </c>
      <c r="C29" s="71" t="s">
        <v>142</v>
      </c>
      <c r="D29" s="43">
        <f>E29+F29</f>
        <v>1873</v>
      </c>
      <c r="E29" s="44">
        <v>1574</v>
      </c>
      <c r="F29" s="44">
        <v>299</v>
      </c>
      <c r="G29" s="52">
        <f>D29/D7*100</f>
        <v>5.688168124392614</v>
      </c>
      <c r="H29" s="43">
        <f>I29+J29</f>
        <v>1921</v>
      </c>
      <c r="I29" s="44">
        <v>1520</v>
      </c>
      <c r="J29" s="44">
        <v>401</v>
      </c>
      <c r="K29" s="52">
        <f>H29/H7*100</f>
        <v>5.945895753373778</v>
      </c>
    </row>
    <row r="30" spans="2:11" ht="16.5" customHeight="1">
      <c r="B30" s="630"/>
      <c r="C30" s="72" t="s">
        <v>141</v>
      </c>
      <c r="D30" s="73">
        <f>SUM(E30:F30)</f>
        <v>169</v>
      </c>
      <c r="E30" s="74">
        <v>151</v>
      </c>
      <c r="F30" s="74">
        <v>18</v>
      </c>
      <c r="G30" s="75">
        <f>D30/D8*100</f>
        <v>4.2430328897815714</v>
      </c>
      <c r="H30" s="73">
        <f>SUM(I30:J30)</f>
        <v>145</v>
      </c>
      <c r="I30" s="74">
        <v>121</v>
      </c>
      <c r="J30" s="74">
        <v>24</v>
      </c>
      <c r="K30" s="75">
        <f>H30/H8*100</f>
        <v>4.108812694814395</v>
      </c>
    </row>
    <row r="31" spans="2:11" ht="16.5" customHeight="1">
      <c r="B31" s="619" t="s">
        <v>78</v>
      </c>
      <c r="C31" s="71" t="s">
        <v>142</v>
      </c>
      <c r="D31" s="43">
        <f>E31+F31</f>
        <v>5607</v>
      </c>
      <c r="E31" s="44">
        <v>2845</v>
      </c>
      <c r="F31" s="44">
        <v>2762</v>
      </c>
      <c r="G31" s="52">
        <f>D31/D7*100</f>
        <v>17.028061224489797</v>
      </c>
      <c r="H31" s="43">
        <f>I31+J31</f>
        <v>5751</v>
      </c>
      <c r="I31" s="44">
        <v>2747</v>
      </c>
      <c r="J31" s="44">
        <v>3004</v>
      </c>
      <c r="K31" s="52">
        <f>H31/H7*100</f>
        <v>17.8005447567166</v>
      </c>
    </row>
    <row r="32" spans="2:11" ht="16.5" customHeight="1">
      <c r="B32" s="619"/>
      <c r="C32" s="72" t="s">
        <v>141</v>
      </c>
      <c r="D32" s="73">
        <f>SUM(E32:F32)</f>
        <v>987</v>
      </c>
      <c r="E32" s="74">
        <v>643</v>
      </c>
      <c r="F32" s="74">
        <v>344</v>
      </c>
      <c r="G32" s="75">
        <f>D32/D8*100</f>
        <v>24.78031634446397</v>
      </c>
      <c r="H32" s="73">
        <f>SUM(I32:J32)</f>
        <v>677</v>
      </c>
      <c r="I32" s="74">
        <v>331</v>
      </c>
      <c r="J32" s="74">
        <v>346</v>
      </c>
      <c r="K32" s="75">
        <f>H32/H8*100</f>
        <v>19.183904788892036</v>
      </c>
    </row>
    <row r="33" spans="2:11" ht="16.5" customHeight="1">
      <c r="B33" s="618" t="s">
        <v>79</v>
      </c>
      <c r="C33" s="71" t="s">
        <v>142</v>
      </c>
      <c r="D33" s="43">
        <f>E33+F33</f>
        <v>765</v>
      </c>
      <c r="E33" s="44">
        <v>377</v>
      </c>
      <c r="F33" s="44">
        <v>388</v>
      </c>
      <c r="G33" s="52">
        <f>D33/D7*100</f>
        <v>2.323250728862974</v>
      </c>
      <c r="H33" s="43">
        <f>I33+J33</f>
        <v>658</v>
      </c>
      <c r="I33" s="44">
        <v>339</v>
      </c>
      <c r="J33" s="44">
        <v>319</v>
      </c>
      <c r="K33" s="52">
        <f>H33/H7*100</f>
        <v>2.0366472700259997</v>
      </c>
    </row>
    <row r="34" spans="2:11" ht="16.5" customHeight="1">
      <c r="B34" s="618"/>
      <c r="C34" s="72" t="s">
        <v>141</v>
      </c>
      <c r="D34" s="73">
        <f>SUM(E34:F34)</f>
        <v>42</v>
      </c>
      <c r="E34" s="74">
        <v>14</v>
      </c>
      <c r="F34" s="74">
        <v>28</v>
      </c>
      <c r="G34" s="75">
        <f>D34/D8*100</f>
        <v>1.054481546572935</v>
      </c>
      <c r="H34" s="73">
        <f>SUM(I34:J34)</f>
        <v>43</v>
      </c>
      <c r="I34" s="74">
        <v>15</v>
      </c>
      <c r="J34" s="74">
        <v>28</v>
      </c>
      <c r="K34" s="75">
        <f>H34/H8*100</f>
        <v>1.2184754888070275</v>
      </c>
    </row>
    <row r="35" spans="2:11" ht="16.5" customHeight="1">
      <c r="B35" s="618" t="s">
        <v>80</v>
      </c>
      <c r="C35" s="71" t="s">
        <v>142</v>
      </c>
      <c r="D35" s="43">
        <f>E35+F35</f>
        <v>170</v>
      </c>
      <c r="E35" s="44">
        <v>99</v>
      </c>
      <c r="F35" s="44">
        <v>71</v>
      </c>
      <c r="G35" s="52">
        <f>D35/D7*100</f>
        <v>0.5162779397473275</v>
      </c>
      <c r="H35" s="43">
        <f>I35+J35</f>
        <v>201</v>
      </c>
      <c r="I35" s="44">
        <v>127</v>
      </c>
      <c r="J35" s="44">
        <v>74</v>
      </c>
      <c r="K35" s="52">
        <f>H35/H7*100</f>
        <v>0.6221369320292188</v>
      </c>
    </row>
    <row r="36" spans="2:11" ht="16.5" customHeight="1">
      <c r="B36" s="618"/>
      <c r="C36" s="72" t="s">
        <v>141</v>
      </c>
      <c r="D36" s="73">
        <f>SUM(E36:F36)</f>
        <v>4</v>
      </c>
      <c r="E36" s="74">
        <v>2</v>
      </c>
      <c r="F36" s="74">
        <v>2</v>
      </c>
      <c r="G36" s="75">
        <f>D36/D8*100</f>
        <v>0.10042681395932714</v>
      </c>
      <c r="H36" s="73">
        <f>SUM(I36:J36)</f>
        <v>3</v>
      </c>
      <c r="I36" s="74">
        <v>2</v>
      </c>
      <c r="J36" s="74">
        <v>1</v>
      </c>
      <c r="K36" s="75">
        <f>H36/H8*100</f>
        <v>0.0850099178237461</v>
      </c>
    </row>
    <row r="37" spans="2:11" ht="16.5" customHeight="1">
      <c r="B37" s="619" t="s">
        <v>81</v>
      </c>
      <c r="C37" s="71" t="s">
        <v>142</v>
      </c>
      <c r="D37" s="43">
        <f>E37+F37</f>
        <v>6841</v>
      </c>
      <c r="E37" s="44">
        <v>3132</v>
      </c>
      <c r="F37" s="44">
        <v>3709</v>
      </c>
      <c r="G37" s="52">
        <f>D37/D7*100</f>
        <v>20.775631681243926</v>
      </c>
      <c r="H37" s="43">
        <f>I37+J37</f>
        <v>7405</v>
      </c>
      <c r="I37" s="44">
        <v>3289</v>
      </c>
      <c r="J37" s="44">
        <v>4116</v>
      </c>
      <c r="K37" s="52">
        <f>H37/H7*100</f>
        <v>22.920019809335148</v>
      </c>
    </row>
    <row r="38" spans="2:11" ht="16.5" customHeight="1">
      <c r="B38" s="619"/>
      <c r="C38" s="72" t="s">
        <v>141</v>
      </c>
      <c r="D38" s="73">
        <f>SUM(E38:F38)</f>
        <v>786</v>
      </c>
      <c r="E38" s="74">
        <v>312</v>
      </c>
      <c r="F38" s="74">
        <v>474</v>
      </c>
      <c r="G38" s="75">
        <f>D38/D8*100</f>
        <v>19.73386894300778</v>
      </c>
      <c r="H38" s="73">
        <f>SUM(I38:J38)</f>
        <v>792</v>
      </c>
      <c r="I38" s="74">
        <v>329</v>
      </c>
      <c r="J38" s="74">
        <v>463</v>
      </c>
      <c r="K38" s="75">
        <f>H38/H8*100</f>
        <v>22.442618305468972</v>
      </c>
    </row>
    <row r="39" spans="2:11" ht="16.5" customHeight="1">
      <c r="B39" s="558" t="s">
        <v>131</v>
      </c>
      <c r="C39" s="71" t="s">
        <v>142</v>
      </c>
      <c r="D39" s="43">
        <f>E39+F39</f>
        <v>907</v>
      </c>
      <c r="E39" s="44">
        <v>692</v>
      </c>
      <c r="F39" s="44">
        <v>215</v>
      </c>
      <c r="G39" s="52">
        <f>D39/D7*100</f>
        <v>2.754494655004859</v>
      </c>
      <c r="H39" s="43">
        <f>I39+J39</f>
        <v>882</v>
      </c>
      <c r="I39" s="44">
        <v>653</v>
      </c>
      <c r="J39" s="44">
        <v>229</v>
      </c>
      <c r="K39" s="52">
        <f>H39/H7*100</f>
        <v>2.729974000247617</v>
      </c>
    </row>
    <row r="40" spans="2:11" ht="16.5" customHeight="1">
      <c r="B40" s="558"/>
      <c r="C40" s="72" t="s">
        <v>141</v>
      </c>
      <c r="D40" s="73">
        <f>SUM(E40:F40)</f>
        <v>127</v>
      </c>
      <c r="E40" s="74">
        <v>99</v>
      </c>
      <c r="F40" s="74">
        <v>28</v>
      </c>
      <c r="G40" s="75">
        <f>D40/D8*100</f>
        <v>3.1885513432086365</v>
      </c>
      <c r="H40" s="73">
        <f>SUM(I40:J40)</f>
        <v>93</v>
      </c>
      <c r="I40" s="74">
        <v>78</v>
      </c>
      <c r="J40" s="74">
        <v>15</v>
      </c>
      <c r="K40" s="75">
        <f>H40/H8*100</f>
        <v>2.6353074525361295</v>
      </c>
    </row>
    <row r="41" spans="2:11" ht="16.5" customHeight="1">
      <c r="B41" s="618" t="s">
        <v>82</v>
      </c>
      <c r="C41" s="71" t="s">
        <v>142</v>
      </c>
      <c r="D41" s="43">
        <f>E41+F41</f>
        <v>34</v>
      </c>
      <c r="E41" s="44">
        <v>12</v>
      </c>
      <c r="F41" s="44">
        <v>22</v>
      </c>
      <c r="G41" s="67">
        <f>D41/D7*100</f>
        <v>0.10325558794946549</v>
      </c>
      <c r="H41" s="43">
        <f>I41+J41</f>
        <v>71</v>
      </c>
      <c r="I41" s="44">
        <v>47</v>
      </c>
      <c r="J41" s="44">
        <v>24</v>
      </c>
      <c r="K41" s="67">
        <f>H41/H7*100</f>
        <v>0.2197598118113161</v>
      </c>
    </row>
    <row r="42" spans="2:11" ht="16.5" customHeight="1">
      <c r="B42" s="632"/>
      <c r="C42" s="72" t="s">
        <v>141</v>
      </c>
      <c r="D42" s="73">
        <f>SUM(E42:F42)</f>
        <v>5</v>
      </c>
      <c r="E42" s="74">
        <v>4</v>
      </c>
      <c r="F42" s="74">
        <v>1</v>
      </c>
      <c r="G42" s="75">
        <f>D42/D8*100</f>
        <v>0.12553351744915892</v>
      </c>
      <c r="H42" s="73">
        <f>SUM(I42:J42)</f>
        <v>2</v>
      </c>
      <c r="I42" s="74">
        <v>2</v>
      </c>
      <c r="J42" s="74">
        <v>0</v>
      </c>
      <c r="K42" s="75">
        <f>H42/H8*100</f>
        <v>0.05667327854916407</v>
      </c>
    </row>
    <row r="43" spans="2:11" ht="13.5">
      <c r="B43" s="33"/>
      <c r="C43" s="33"/>
      <c r="D43" s="33"/>
      <c r="H43" s="33"/>
      <c r="I43" s="551" t="s">
        <v>69</v>
      </c>
      <c r="J43" s="551"/>
      <c r="K43" s="633"/>
    </row>
    <row r="44" spans="2:8" ht="13.5">
      <c r="B44" s="33"/>
      <c r="C44" s="33"/>
      <c r="D44" s="33"/>
      <c r="E44" s="33"/>
      <c r="F44" s="33"/>
      <c r="G44" s="33"/>
      <c r="H44" s="33"/>
    </row>
    <row r="45" spans="2:11" ht="7.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2:11" ht="13.5" customHeight="1">
      <c r="B46" s="92" t="s">
        <v>70</v>
      </c>
      <c r="C46" s="92"/>
      <c r="D46" s="92"/>
      <c r="E46" s="92"/>
      <c r="F46" s="92"/>
      <c r="G46" s="35"/>
      <c r="H46" s="35"/>
      <c r="I46" s="551"/>
      <c r="J46" s="551"/>
      <c r="K46" s="551"/>
    </row>
    <row r="47" spans="2:8" ht="13.5" customHeight="1">
      <c r="B47" s="35"/>
      <c r="C47" s="35"/>
      <c r="D47" s="35"/>
      <c r="E47" s="551" t="s">
        <v>176</v>
      </c>
      <c r="F47" s="551"/>
      <c r="G47" s="551"/>
      <c r="H47" s="35"/>
    </row>
    <row r="48" spans="2:7" ht="13.5" customHeight="1">
      <c r="B48" s="620" t="s">
        <v>71</v>
      </c>
      <c r="C48" s="621"/>
      <c r="D48" s="634" t="s">
        <v>164</v>
      </c>
      <c r="E48" s="637"/>
      <c r="F48" s="637"/>
      <c r="G48" s="638"/>
    </row>
    <row r="49" spans="2:7" ht="13.5" customHeight="1">
      <c r="B49" s="622"/>
      <c r="C49" s="623"/>
      <c r="D49" s="46" t="s">
        <v>9</v>
      </c>
      <c r="E49" s="47" t="s">
        <v>2</v>
      </c>
      <c r="F49" s="47" t="s">
        <v>3</v>
      </c>
      <c r="G49" s="47" t="s">
        <v>72</v>
      </c>
    </row>
    <row r="50" spans="2:7" ht="10.5" customHeight="1">
      <c r="B50" s="68"/>
      <c r="C50" s="70"/>
      <c r="D50" s="40" t="s">
        <v>24</v>
      </c>
      <c r="E50" s="39" t="s">
        <v>24</v>
      </c>
      <c r="F50" s="39" t="s">
        <v>24</v>
      </c>
      <c r="G50" s="48" t="s">
        <v>125</v>
      </c>
    </row>
    <row r="51" spans="2:7" ht="15.75" customHeight="1">
      <c r="B51" s="558" t="s">
        <v>126</v>
      </c>
      <c r="C51" s="71" t="s">
        <v>142</v>
      </c>
      <c r="D51" s="49">
        <f>E51+F51</f>
        <v>31498</v>
      </c>
      <c r="E51" s="50">
        <f>E53+E61+E69+E95</f>
        <v>18323</v>
      </c>
      <c r="F51" s="50">
        <f>F53+F61+F69+F95</f>
        <v>13175</v>
      </c>
      <c r="G51" s="51">
        <v>100</v>
      </c>
    </row>
    <row r="52" spans="2:7" ht="15.75" customHeight="1">
      <c r="B52" s="558"/>
      <c r="C52" s="72" t="s">
        <v>141</v>
      </c>
      <c r="D52" s="73">
        <f>SUM(E52:F52)</f>
        <v>3208</v>
      </c>
      <c r="E52" s="74">
        <f>E54+E62+E70+E96</f>
        <v>1843</v>
      </c>
      <c r="F52" s="74">
        <f>F54+F62+F70+F96</f>
        <v>1365</v>
      </c>
      <c r="G52" s="188">
        <v>100</v>
      </c>
    </row>
    <row r="53" spans="2:7" ht="15.75" customHeight="1">
      <c r="B53" s="617" t="s">
        <v>54</v>
      </c>
      <c r="C53" s="71" t="s">
        <v>142</v>
      </c>
      <c r="D53" s="49">
        <f>E53+F53</f>
        <v>1932</v>
      </c>
      <c r="E53" s="50">
        <f aca="true" t="shared" si="0" ref="E53:G54">E55+E57+E59</f>
        <v>1171</v>
      </c>
      <c r="F53" s="50">
        <f t="shared" si="0"/>
        <v>761</v>
      </c>
      <c r="G53" s="190">
        <f t="shared" si="0"/>
        <v>6.133722776049273</v>
      </c>
    </row>
    <row r="54" spans="2:7" ht="15.75" customHeight="1">
      <c r="B54" s="617"/>
      <c r="C54" s="72" t="s">
        <v>141</v>
      </c>
      <c r="D54" s="73">
        <f>SUM(E54:F54)</f>
        <v>192</v>
      </c>
      <c r="E54" s="74">
        <f>E56+E58+E60</f>
        <v>139</v>
      </c>
      <c r="F54" s="74">
        <f>F56+F58+F60</f>
        <v>53</v>
      </c>
      <c r="G54" s="77">
        <f t="shared" si="0"/>
        <v>5.98503740648379</v>
      </c>
    </row>
    <row r="55" spans="2:7" ht="15.75" customHeight="1">
      <c r="B55" s="558" t="s">
        <v>127</v>
      </c>
      <c r="C55" s="71" t="s">
        <v>142</v>
      </c>
      <c r="D55" s="43">
        <f>E55+F55</f>
        <v>1913</v>
      </c>
      <c r="E55" s="44">
        <v>1154</v>
      </c>
      <c r="F55" s="44">
        <v>759</v>
      </c>
      <c r="G55" s="190">
        <f>D55/$D$51*100</f>
        <v>6.073401485808623</v>
      </c>
    </row>
    <row r="56" spans="2:7" ht="15.75" customHeight="1">
      <c r="B56" s="558"/>
      <c r="C56" s="72" t="s">
        <v>141</v>
      </c>
      <c r="D56" s="73">
        <f>SUM(E56:F56)</f>
        <v>183</v>
      </c>
      <c r="E56" s="74">
        <v>133</v>
      </c>
      <c r="F56" s="74">
        <v>50</v>
      </c>
      <c r="G56" s="77">
        <f>D56/$D$52*100</f>
        <v>5.704488778054863</v>
      </c>
    </row>
    <row r="57" spans="2:7" ht="15.75" customHeight="1">
      <c r="B57" s="558" t="s">
        <v>128</v>
      </c>
      <c r="C57" s="71" t="s">
        <v>142</v>
      </c>
      <c r="D57" s="43">
        <f>SUM(E57:F57)</f>
        <v>14</v>
      </c>
      <c r="E57" s="44">
        <v>14</v>
      </c>
      <c r="F57" s="44">
        <v>0</v>
      </c>
      <c r="G57" s="190">
        <f>D57/$D$51*100</f>
        <v>0.04444726649311067</v>
      </c>
    </row>
    <row r="58" spans="2:7" ht="15.75" customHeight="1">
      <c r="B58" s="558"/>
      <c r="C58" s="72" t="s">
        <v>141</v>
      </c>
      <c r="D58" s="73">
        <f>SUM(E58:F58)</f>
        <v>7</v>
      </c>
      <c r="E58" s="74">
        <v>5</v>
      </c>
      <c r="F58" s="74">
        <v>2</v>
      </c>
      <c r="G58" s="77">
        <f>D58/$D$52*100</f>
        <v>0.21820448877805484</v>
      </c>
    </row>
    <row r="59" spans="2:7" ht="15.75" customHeight="1">
      <c r="B59" s="558" t="s">
        <v>129</v>
      </c>
      <c r="C59" s="71" t="s">
        <v>142</v>
      </c>
      <c r="D59" s="53">
        <f>E59+F59</f>
        <v>5</v>
      </c>
      <c r="E59" s="54">
        <v>3</v>
      </c>
      <c r="F59" s="54">
        <v>2</v>
      </c>
      <c r="G59" s="190">
        <f>D59/$D$51*100</f>
        <v>0.015874023747539528</v>
      </c>
    </row>
    <row r="60" spans="2:7" ht="15.75" customHeight="1">
      <c r="B60" s="558"/>
      <c r="C60" s="72" t="s">
        <v>141</v>
      </c>
      <c r="D60" s="73">
        <f>SUM(E60:F60)</f>
        <v>2</v>
      </c>
      <c r="E60" s="74">
        <v>1</v>
      </c>
      <c r="F60" s="74">
        <v>1</v>
      </c>
      <c r="G60" s="77">
        <f>D60/$D$52*100</f>
        <v>0.062344139650872814</v>
      </c>
    </row>
    <row r="61" spans="2:7" ht="15.75" customHeight="1">
      <c r="B61" s="631" t="s">
        <v>55</v>
      </c>
      <c r="C61" s="71" t="s">
        <v>142</v>
      </c>
      <c r="D61" s="49">
        <f>E61+F61</f>
        <v>11798</v>
      </c>
      <c r="E61" s="50">
        <f aca="true" t="shared" si="1" ref="E61:G62">E63+E65+E67</f>
        <v>8179</v>
      </c>
      <c r="F61" s="50">
        <f t="shared" si="1"/>
        <v>3619</v>
      </c>
      <c r="G61" s="52">
        <f t="shared" si="1"/>
        <v>37.45634643469427</v>
      </c>
    </row>
    <row r="62" spans="2:7" ht="15.75" customHeight="1">
      <c r="B62" s="631"/>
      <c r="C62" s="72" t="s">
        <v>141</v>
      </c>
      <c r="D62" s="73">
        <f>SUM(E62:F62)</f>
        <v>1225</v>
      </c>
      <c r="E62" s="74">
        <f t="shared" si="1"/>
        <v>784</v>
      </c>
      <c r="F62" s="74">
        <f t="shared" si="1"/>
        <v>441</v>
      </c>
      <c r="G62" s="188">
        <f t="shared" si="1"/>
        <v>38.1857855361596</v>
      </c>
    </row>
    <row r="63" spans="2:7" ht="15.75" customHeight="1">
      <c r="B63" s="558" t="s">
        <v>130</v>
      </c>
      <c r="C63" s="71" t="s">
        <v>142</v>
      </c>
      <c r="D63" s="43">
        <f>E63+F63</f>
        <v>28</v>
      </c>
      <c r="E63" s="44">
        <v>22</v>
      </c>
      <c r="F63" s="44">
        <v>6</v>
      </c>
      <c r="G63" s="190">
        <f>D63/$D$51*100</f>
        <v>0.08889453298622134</v>
      </c>
    </row>
    <row r="64" spans="2:7" ht="15.75" customHeight="1">
      <c r="B64" s="558"/>
      <c r="C64" s="72" t="s">
        <v>141</v>
      </c>
      <c r="D64" s="73">
        <f>SUM(E64:F64)</f>
        <v>7</v>
      </c>
      <c r="E64" s="74">
        <v>7</v>
      </c>
      <c r="F64" s="74">
        <v>0</v>
      </c>
      <c r="G64" s="77">
        <f>D64/$D$52*100</f>
        <v>0.21820448877805484</v>
      </c>
    </row>
    <row r="65" spans="2:7" ht="15.75" customHeight="1">
      <c r="B65" s="558" t="s">
        <v>73</v>
      </c>
      <c r="C65" s="71" t="s">
        <v>142</v>
      </c>
      <c r="D65" s="43">
        <f>E65+F65</f>
        <v>2843</v>
      </c>
      <c r="E65" s="44">
        <v>2417</v>
      </c>
      <c r="F65" s="44">
        <v>426</v>
      </c>
      <c r="G65" s="190">
        <f>D65/$D$51*100</f>
        <v>9.025969902850974</v>
      </c>
    </row>
    <row r="66" spans="2:7" ht="15.75" customHeight="1">
      <c r="B66" s="558"/>
      <c r="C66" s="72" t="s">
        <v>141</v>
      </c>
      <c r="D66" s="73">
        <f>SUM(E66:F66)</f>
        <v>347</v>
      </c>
      <c r="E66" s="74">
        <v>308</v>
      </c>
      <c r="F66" s="74">
        <v>39</v>
      </c>
      <c r="G66" s="77">
        <f>D66/$D$52*100</f>
        <v>10.816708229426434</v>
      </c>
    </row>
    <row r="67" spans="2:7" ht="15.75" customHeight="1">
      <c r="B67" s="558" t="s">
        <v>74</v>
      </c>
      <c r="C67" s="71" t="s">
        <v>142</v>
      </c>
      <c r="D67" s="43">
        <f>E67+F67</f>
        <v>8927</v>
      </c>
      <c r="E67" s="44">
        <v>5740</v>
      </c>
      <c r="F67" s="44">
        <v>3187</v>
      </c>
      <c r="G67" s="190">
        <f>D67/$D$51*100</f>
        <v>28.34148199885707</v>
      </c>
    </row>
    <row r="68" spans="2:7" ht="15.75" customHeight="1">
      <c r="B68" s="558"/>
      <c r="C68" s="72" t="s">
        <v>141</v>
      </c>
      <c r="D68" s="73">
        <f>SUM(E68:F68)</f>
        <v>871</v>
      </c>
      <c r="E68" s="74">
        <v>469</v>
      </c>
      <c r="F68" s="74">
        <v>402</v>
      </c>
      <c r="G68" s="77">
        <f>D68/$D$52*100</f>
        <v>27.15087281795511</v>
      </c>
    </row>
    <row r="69" spans="2:7" ht="15.75" customHeight="1">
      <c r="B69" s="617" t="s">
        <v>56</v>
      </c>
      <c r="C69" s="71" t="s">
        <v>142</v>
      </c>
      <c r="D69" s="49">
        <f>E69+F69</f>
        <v>17585</v>
      </c>
      <c r="E69" s="50">
        <f aca="true" t="shared" si="2" ref="E69:G70">E71+E73+E75+E77+E79+E81+E83+E85+E87+E89+E91+E93</f>
        <v>8852</v>
      </c>
      <c r="F69" s="50">
        <f t="shared" si="2"/>
        <v>8733</v>
      </c>
      <c r="G69" s="189">
        <f t="shared" si="2"/>
        <v>55.828941520096514</v>
      </c>
    </row>
    <row r="70" spans="2:7" ht="15.75" customHeight="1">
      <c r="B70" s="617"/>
      <c r="C70" s="72" t="s">
        <v>141</v>
      </c>
      <c r="D70" s="73">
        <f>SUM(E70:F70)</f>
        <v>1789</v>
      </c>
      <c r="E70" s="74">
        <f t="shared" si="2"/>
        <v>920</v>
      </c>
      <c r="F70" s="74">
        <f t="shared" si="2"/>
        <v>869</v>
      </c>
      <c r="G70" s="191">
        <f t="shared" si="2"/>
        <v>55.766832917705734</v>
      </c>
    </row>
    <row r="71" spans="2:7" ht="15.75" customHeight="1">
      <c r="B71" s="69" t="s">
        <v>75</v>
      </c>
      <c r="C71" s="71" t="s">
        <v>142</v>
      </c>
      <c r="D71" s="43">
        <f>E71+F71</f>
        <v>104</v>
      </c>
      <c r="E71" s="44">
        <v>91</v>
      </c>
      <c r="F71" s="44">
        <v>13</v>
      </c>
      <c r="G71" s="190">
        <f>D71/$D$51*100</f>
        <v>0.3301796939488222</v>
      </c>
    </row>
    <row r="72" spans="2:7" ht="15.75" customHeight="1">
      <c r="B72" s="76" t="s">
        <v>76</v>
      </c>
      <c r="C72" s="72" t="s">
        <v>141</v>
      </c>
      <c r="D72" s="73">
        <f>SUM(E72:F72)</f>
        <v>6</v>
      </c>
      <c r="E72" s="74">
        <v>6</v>
      </c>
      <c r="F72" s="74">
        <v>0</v>
      </c>
      <c r="G72" s="77">
        <f>D72/$D$52*100</f>
        <v>0.18703241895261846</v>
      </c>
    </row>
    <row r="73" spans="2:9" ht="15.75" customHeight="1">
      <c r="B73" s="618" t="s">
        <v>165</v>
      </c>
      <c r="C73" s="71" t="s">
        <v>142</v>
      </c>
      <c r="D73" s="43">
        <f>E73+F73</f>
        <v>358</v>
      </c>
      <c r="E73" s="44">
        <v>260</v>
      </c>
      <c r="F73" s="44">
        <v>98</v>
      </c>
      <c r="G73" s="190">
        <f>D73/$D$51*100</f>
        <v>1.13658010032383</v>
      </c>
      <c r="I73" s="17"/>
    </row>
    <row r="74" spans="2:7" ht="15.75" customHeight="1">
      <c r="B74" s="630"/>
      <c r="C74" s="72" t="s">
        <v>141</v>
      </c>
      <c r="D74" s="73">
        <f>SUM(E74:F74)</f>
        <v>11</v>
      </c>
      <c r="E74" s="74">
        <v>9</v>
      </c>
      <c r="F74" s="74">
        <v>2</v>
      </c>
      <c r="G74" s="77">
        <f>D74/$D$52*100</f>
        <v>0.34289276807980046</v>
      </c>
    </row>
    <row r="75" spans="2:7" ht="15.75" customHeight="1">
      <c r="B75" s="618" t="s">
        <v>166</v>
      </c>
      <c r="C75" s="71" t="s">
        <v>142</v>
      </c>
      <c r="D75" s="43">
        <f>E75+F75</f>
        <v>1733</v>
      </c>
      <c r="E75" s="44">
        <v>1353</v>
      </c>
      <c r="F75" s="44">
        <v>380</v>
      </c>
      <c r="G75" s="190">
        <f>D75/$D$51*100</f>
        <v>5.5019366308972</v>
      </c>
    </row>
    <row r="76" spans="2:7" ht="15.75" customHeight="1">
      <c r="B76" s="619"/>
      <c r="C76" s="72" t="s">
        <v>141</v>
      </c>
      <c r="D76" s="73">
        <f>SUM(E76:F76)</f>
        <v>113</v>
      </c>
      <c r="E76" s="74">
        <v>97</v>
      </c>
      <c r="F76" s="74">
        <v>16</v>
      </c>
      <c r="G76" s="77">
        <f>D76/$D$52*100</f>
        <v>3.5224438902743143</v>
      </c>
    </row>
    <row r="77" spans="2:7" ht="15.75" customHeight="1">
      <c r="B77" s="618" t="s">
        <v>167</v>
      </c>
      <c r="C77" s="71" t="s">
        <v>142</v>
      </c>
      <c r="D77" s="43">
        <f>E77+F77</f>
        <v>4626</v>
      </c>
      <c r="E77" s="44">
        <v>2249</v>
      </c>
      <c r="F77" s="44">
        <v>2377</v>
      </c>
      <c r="G77" s="190">
        <f>D77/$D$51*100</f>
        <v>14.686646771223568</v>
      </c>
    </row>
    <row r="78" spans="2:7" ht="15.75" customHeight="1">
      <c r="B78" s="618"/>
      <c r="C78" s="72" t="s">
        <v>141</v>
      </c>
      <c r="D78" s="73">
        <f>SUM(E78:F78)</f>
        <v>601</v>
      </c>
      <c r="E78" s="74">
        <v>338</v>
      </c>
      <c r="F78" s="74">
        <v>263</v>
      </c>
      <c r="G78" s="77">
        <f>D78/$D$52*100</f>
        <v>18.73441396508728</v>
      </c>
    </row>
    <row r="79" spans="2:7" ht="15.75" customHeight="1">
      <c r="B79" s="618" t="s">
        <v>168</v>
      </c>
      <c r="C79" s="71" t="s">
        <v>142</v>
      </c>
      <c r="D79" s="43">
        <f>E79+F79</f>
        <v>627</v>
      </c>
      <c r="E79" s="44">
        <v>331</v>
      </c>
      <c r="F79" s="44">
        <v>296</v>
      </c>
      <c r="G79" s="190">
        <f>D79/$D$51*100</f>
        <v>1.9906025779414565</v>
      </c>
    </row>
    <row r="80" spans="2:7" ht="15.75" customHeight="1">
      <c r="B80" s="618"/>
      <c r="C80" s="72" t="s">
        <v>141</v>
      </c>
      <c r="D80" s="73">
        <f>SUM(E80:F80)</f>
        <v>33</v>
      </c>
      <c r="E80" s="74">
        <v>11</v>
      </c>
      <c r="F80" s="74">
        <v>22</v>
      </c>
      <c r="G80" s="77">
        <f>D80/$D$52*100</f>
        <v>1.0286783042394014</v>
      </c>
    </row>
    <row r="81" spans="2:7" ht="15.75" customHeight="1">
      <c r="B81" s="618" t="s">
        <v>169</v>
      </c>
      <c r="C81" s="71" t="s">
        <v>142</v>
      </c>
      <c r="D81" s="43">
        <f>E81+F81</f>
        <v>204</v>
      </c>
      <c r="E81" s="44">
        <v>130</v>
      </c>
      <c r="F81" s="44">
        <v>74</v>
      </c>
      <c r="G81" s="190">
        <f>D81/$D$51*100</f>
        <v>0.6476601688996126</v>
      </c>
    </row>
    <row r="82" spans="2:7" ht="15.75" customHeight="1">
      <c r="B82" s="619"/>
      <c r="C82" s="72" t="s">
        <v>141</v>
      </c>
      <c r="D82" s="73">
        <f>SUM(E82:F82)</f>
        <v>11</v>
      </c>
      <c r="E82" s="74">
        <v>8</v>
      </c>
      <c r="F82" s="74">
        <v>3</v>
      </c>
      <c r="G82" s="77">
        <f>D82/$D$52*100</f>
        <v>0.34289276807980046</v>
      </c>
    </row>
    <row r="83" spans="2:7" ht="15.75" customHeight="1">
      <c r="B83" s="618" t="s">
        <v>170</v>
      </c>
      <c r="C83" s="71" t="s">
        <v>142</v>
      </c>
      <c r="D83" s="43">
        <f>E83+F83</f>
        <v>1112</v>
      </c>
      <c r="E83" s="44">
        <v>375</v>
      </c>
      <c r="F83" s="44">
        <v>737</v>
      </c>
      <c r="G83" s="190">
        <f>D83/$D$51*100</f>
        <v>3.5303828814527907</v>
      </c>
    </row>
    <row r="84" spans="2:7" ht="15.75" customHeight="1">
      <c r="B84" s="619"/>
      <c r="C84" s="72" t="s">
        <v>141</v>
      </c>
      <c r="D84" s="73">
        <f>SUM(E84:F84)</f>
        <v>149</v>
      </c>
      <c r="E84" s="74">
        <v>49</v>
      </c>
      <c r="F84" s="74">
        <v>100</v>
      </c>
      <c r="G84" s="77">
        <f>D84/$D$52*100</f>
        <v>4.644638403990025</v>
      </c>
    </row>
    <row r="85" spans="2:7" ht="15.75" customHeight="1">
      <c r="B85" s="618" t="s">
        <v>171</v>
      </c>
      <c r="C85" s="71" t="s">
        <v>142</v>
      </c>
      <c r="D85" s="43">
        <f>E85+F85</f>
        <v>2691</v>
      </c>
      <c r="E85" s="44">
        <v>565</v>
      </c>
      <c r="F85" s="44">
        <v>2126</v>
      </c>
      <c r="G85" s="190">
        <f>D85/$D$51*100</f>
        <v>8.543399580925772</v>
      </c>
    </row>
    <row r="86" spans="2:7" ht="15.75" customHeight="1">
      <c r="B86" s="619"/>
      <c r="C86" s="72" t="s">
        <v>141</v>
      </c>
      <c r="D86" s="73">
        <f>SUM(E86:F86)</f>
        <v>272</v>
      </c>
      <c r="E86" s="74">
        <v>49</v>
      </c>
      <c r="F86" s="74">
        <v>223</v>
      </c>
      <c r="G86" s="192">
        <f>D86/$D$52*100</f>
        <v>8.478802992518704</v>
      </c>
    </row>
    <row r="87" spans="2:7" ht="15.75" customHeight="1">
      <c r="B87" s="618" t="s">
        <v>172</v>
      </c>
      <c r="C87" s="71" t="s">
        <v>142</v>
      </c>
      <c r="D87" s="43">
        <f>E87+F87</f>
        <v>1083</v>
      </c>
      <c r="E87" s="44">
        <v>487</v>
      </c>
      <c r="F87" s="44">
        <v>596</v>
      </c>
      <c r="G87" s="190">
        <f>D87/$D$51*100</f>
        <v>3.4383135437170615</v>
      </c>
    </row>
    <row r="88" spans="2:7" ht="15.75" customHeight="1">
      <c r="B88" s="619"/>
      <c r="C88" s="72" t="s">
        <v>141</v>
      </c>
      <c r="D88" s="73">
        <f>SUM(E88:F88)</f>
        <v>87</v>
      </c>
      <c r="E88" s="74">
        <v>41</v>
      </c>
      <c r="F88" s="74">
        <v>46</v>
      </c>
      <c r="G88" s="77">
        <f>D88/$D$52*100</f>
        <v>2.711970074812968</v>
      </c>
    </row>
    <row r="89" spans="2:7" ht="15.75" customHeight="1">
      <c r="B89" s="618" t="s">
        <v>173</v>
      </c>
      <c r="C89" s="71" t="s">
        <v>142</v>
      </c>
      <c r="D89" s="43">
        <f>E89+F89</f>
        <v>349</v>
      </c>
      <c r="E89" s="44">
        <v>225</v>
      </c>
      <c r="F89" s="44">
        <v>124</v>
      </c>
      <c r="G89" s="190">
        <f>D89/$D$51*100</f>
        <v>1.1080068575782591</v>
      </c>
    </row>
    <row r="90" spans="2:7" ht="15.75" customHeight="1">
      <c r="B90" s="619"/>
      <c r="C90" s="72" t="s">
        <v>141</v>
      </c>
      <c r="D90" s="73">
        <f>SUM(E90:F90)</f>
        <v>35</v>
      </c>
      <c r="E90" s="74">
        <v>24</v>
      </c>
      <c r="F90" s="74">
        <v>11</v>
      </c>
      <c r="G90" s="77">
        <f>D90/$D$52*100</f>
        <v>1.0910224438902745</v>
      </c>
    </row>
    <row r="91" spans="2:7" ht="15.75" customHeight="1">
      <c r="B91" s="624" t="s">
        <v>389</v>
      </c>
      <c r="C91" s="71" t="s">
        <v>142</v>
      </c>
      <c r="D91" s="43">
        <f>E91+F91</f>
        <v>3783</v>
      </c>
      <c r="E91" s="44">
        <v>2084</v>
      </c>
      <c r="F91" s="44">
        <v>1699</v>
      </c>
      <c r="G91" s="190">
        <f>D91/$D$51*100</f>
        <v>12.010286367388405</v>
      </c>
    </row>
    <row r="92" spans="2:7" ht="15.75" customHeight="1">
      <c r="B92" s="625"/>
      <c r="C92" s="72" t="s">
        <v>141</v>
      </c>
      <c r="D92" s="73">
        <f>SUM(E92:F92)</f>
        <v>392</v>
      </c>
      <c r="E92" s="74">
        <v>224</v>
      </c>
      <c r="F92" s="74">
        <v>168</v>
      </c>
      <c r="G92" s="77">
        <f>D92/$D$52*100</f>
        <v>12.219451371571072</v>
      </c>
    </row>
    <row r="93" spans="2:7" ht="15.75" customHeight="1">
      <c r="B93" s="628" t="s">
        <v>174</v>
      </c>
      <c r="C93" s="71" t="s">
        <v>142</v>
      </c>
      <c r="D93" s="43">
        <f>E93+F93</f>
        <v>915</v>
      </c>
      <c r="E93" s="44">
        <v>702</v>
      </c>
      <c r="F93" s="44">
        <v>213</v>
      </c>
      <c r="G93" s="190">
        <f>D93/$D$51*100</f>
        <v>2.904946345799733</v>
      </c>
    </row>
    <row r="94" spans="2:7" ht="15.75" customHeight="1">
      <c r="B94" s="628"/>
      <c r="C94" s="72" t="s">
        <v>141</v>
      </c>
      <c r="D94" s="73">
        <f>SUM(E94:F94)</f>
        <v>79</v>
      </c>
      <c r="E94" s="74">
        <v>64</v>
      </c>
      <c r="F94" s="74">
        <v>15</v>
      </c>
      <c r="G94" s="77">
        <f>D94/$D$52*100</f>
        <v>2.462593516209476</v>
      </c>
    </row>
    <row r="95" spans="2:7" ht="15.75" customHeight="1">
      <c r="B95" s="618" t="s">
        <v>175</v>
      </c>
      <c r="C95" s="71" t="s">
        <v>142</v>
      </c>
      <c r="D95" s="43">
        <f>E95+F95</f>
        <v>183</v>
      </c>
      <c r="E95" s="44">
        <v>121</v>
      </c>
      <c r="F95" s="44">
        <v>62</v>
      </c>
      <c r="G95" s="190">
        <f>D95/$D$51*100</f>
        <v>0.5809892691599466</v>
      </c>
    </row>
    <row r="96" spans="2:7" ht="15.75" customHeight="1">
      <c r="B96" s="629"/>
      <c r="C96" s="72" t="s">
        <v>141</v>
      </c>
      <c r="D96" s="73">
        <f>SUM(E96:F96)</f>
        <v>2</v>
      </c>
      <c r="E96" s="74">
        <v>0</v>
      </c>
      <c r="F96" s="74">
        <v>2</v>
      </c>
      <c r="G96" s="77">
        <f>D96/$D$52*100</f>
        <v>0.062344139650872814</v>
      </c>
    </row>
    <row r="97" spans="2:8" ht="12.75" customHeight="1">
      <c r="B97" s="33"/>
      <c r="C97" s="33"/>
      <c r="D97" s="33"/>
      <c r="E97" s="585" t="s">
        <v>69</v>
      </c>
      <c r="F97" s="585"/>
      <c r="G97" s="551"/>
      <c r="H97" s="33"/>
    </row>
    <row r="98" spans="2:11" ht="12.75" customHeight="1">
      <c r="B98" s="33"/>
      <c r="C98" s="33"/>
      <c r="D98" s="33"/>
      <c r="E98" s="82"/>
      <c r="F98" s="33"/>
      <c r="G98" s="33"/>
      <c r="H98" s="33"/>
      <c r="I98" s="33"/>
      <c r="J98" s="33"/>
      <c r="K98" s="33"/>
    </row>
    <row r="99" spans="2:11" ht="7.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2:11" ht="13.5">
      <c r="B100" s="92" t="s">
        <v>70</v>
      </c>
      <c r="C100" s="92"/>
      <c r="D100" s="92"/>
      <c r="E100" s="92"/>
      <c r="F100" s="92"/>
      <c r="G100" s="35"/>
      <c r="H100" s="35"/>
      <c r="I100" s="551"/>
      <c r="J100" s="551"/>
      <c r="K100" s="551"/>
    </row>
    <row r="101" spans="2:7" ht="13.5" customHeight="1">
      <c r="B101" s="35"/>
      <c r="C101" s="35"/>
      <c r="D101" s="550" t="s">
        <v>176</v>
      </c>
      <c r="E101" s="550"/>
      <c r="F101" s="550"/>
      <c r="G101" s="550"/>
    </row>
    <row r="102" spans="2:7" ht="13.5" customHeight="1">
      <c r="B102" s="620" t="s">
        <v>71</v>
      </c>
      <c r="C102" s="621"/>
      <c r="D102" s="634" t="s">
        <v>379</v>
      </c>
      <c r="E102" s="637"/>
      <c r="F102" s="637"/>
      <c r="G102" s="638"/>
    </row>
    <row r="103" spans="2:7" ht="13.5" customHeight="1">
      <c r="B103" s="622"/>
      <c r="C103" s="623"/>
      <c r="D103" s="46" t="s">
        <v>9</v>
      </c>
      <c r="E103" s="47" t="s">
        <v>2</v>
      </c>
      <c r="F103" s="47" t="s">
        <v>3</v>
      </c>
      <c r="G103" s="47" t="s">
        <v>72</v>
      </c>
    </row>
    <row r="104" spans="2:7" ht="10.5" customHeight="1">
      <c r="B104" s="68"/>
      <c r="C104" s="185"/>
      <c r="D104" s="40" t="s">
        <v>24</v>
      </c>
      <c r="E104" s="39" t="s">
        <v>24</v>
      </c>
      <c r="F104" s="39" t="s">
        <v>24</v>
      </c>
      <c r="G104" s="48" t="s">
        <v>125</v>
      </c>
    </row>
    <row r="105" spans="2:12" ht="30" customHeight="1">
      <c r="B105" s="546" t="s">
        <v>380</v>
      </c>
      <c r="C105" s="607"/>
      <c r="D105" s="193">
        <f>E105+F105</f>
        <v>32932</v>
      </c>
      <c r="E105" s="194">
        <f>E106+E110+E114+E129</f>
        <v>18809</v>
      </c>
      <c r="F105" s="194">
        <f>F106+F110+F114+F129</f>
        <v>14123</v>
      </c>
      <c r="G105" s="195">
        <v>100</v>
      </c>
      <c r="L105" s="102"/>
    </row>
    <row r="106" spans="2:7" ht="30" customHeight="1">
      <c r="B106" s="605" t="s">
        <v>392</v>
      </c>
      <c r="C106" s="606"/>
      <c r="D106" s="193">
        <f>E106+F106</f>
        <v>1696</v>
      </c>
      <c r="E106" s="194">
        <f>E107+E108+E109</f>
        <v>1077</v>
      </c>
      <c r="F106" s="194">
        <f>F107+F108+F109</f>
        <v>619</v>
      </c>
      <c r="G106" s="196">
        <f>G107+G108+G109</f>
        <v>5.236645208308029</v>
      </c>
    </row>
    <row r="107" spans="2:7" ht="30" customHeight="1">
      <c r="B107" s="546" t="s">
        <v>127</v>
      </c>
      <c r="C107" s="607"/>
      <c r="D107" s="193">
        <f>E107+F107</f>
        <v>1651</v>
      </c>
      <c r="E107" s="194">
        <v>1039</v>
      </c>
      <c r="F107" s="194">
        <v>612</v>
      </c>
      <c r="G107" s="196">
        <v>5.1</v>
      </c>
    </row>
    <row r="108" spans="2:7" ht="30" customHeight="1">
      <c r="B108" s="546" t="s">
        <v>128</v>
      </c>
      <c r="C108" s="607"/>
      <c r="D108" s="193">
        <f>SUM(E108:F108)</f>
        <v>43</v>
      </c>
      <c r="E108" s="194">
        <v>37</v>
      </c>
      <c r="F108" s="194">
        <v>6</v>
      </c>
      <c r="G108" s="196">
        <f>D108/$D$105*100</f>
        <v>0.13057208793878294</v>
      </c>
    </row>
    <row r="109" spans="2:7" ht="30" customHeight="1">
      <c r="B109" s="546" t="s">
        <v>129</v>
      </c>
      <c r="C109" s="607"/>
      <c r="D109" s="193">
        <f aca="true" t="shared" si="3" ref="D109:D129">E109+F109</f>
        <v>2</v>
      </c>
      <c r="E109" s="194">
        <v>1</v>
      </c>
      <c r="F109" s="194">
        <v>1</v>
      </c>
      <c r="G109" s="196">
        <f>D109/$D$105*100</f>
        <v>0.006073120369245719</v>
      </c>
    </row>
    <row r="110" spans="2:7" ht="30" customHeight="1">
      <c r="B110" s="608" t="s">
        <v>391</v>
      </c>
      <c r="C110" s="609"/>
      <c r="D110" s="193">
        <f t="shared" si="3"/>
        <v>11726</v>
      </c>
      <c r="E110" s="194">
        <f>E111+E112+E113</f>
        <v>8183</v>
      </c>
      <c r="F110" s="194">
        <f>F111+F112+F113</f>
        <v>3543</v>
      </c>
      <c r="G110" s="196">
        <f>G111+G112+G113</f>
        <v>35.60670472488765</v>
      </c>
    </row>
    <row r="111" spans="2:7" ht="30" customHeight="1">
      <c r="B111" s="626" t="s">
        <v>383</v>
      </c>
      <c r="C111" s="627"/>
      <c r="D111" s="193">
        <f t="shared" si="3"/>
        <v>23</v>
      </c>
      <c r="E111" s="194">
        <v>22</v>
      </c>
      <c r="F111" s="194">
        <v>1</v>
      </c>
      <c r="G111" s="196">
        <f>D111/$D$105*100</f>
        <v>0.06984088424632577</v>
      </c>
    </row>
    <row r="112" spans="2:7" ht="30" customHeight="1">
      <c r="B112" s="546" t="s">
        <v>73</v>
      </c>
      <c r="C112" s="607"/>
      <c r="D112" s="193">
        <f t="shared" si="3"/>
        <v>2738</v>
      </c>
      <c r="E112" s="194">
        <v>2324</v>
      </c>
      <c r="F112" s="194">
        <v>414</v>
      </c>
      <c r="G112" s="196">
        <f>D112/$D$105*100</f>
        <v>8.314101785497389</v>
      </c>
    </row>
    <row r="113" spans="2:7" ht="30" customHeight="1">
      <c r="B113" s="546" t="s">
        <v>74</v>
      </c>
      <c r="C113" s="607"/>
      <c r="D113" s="193">
        <f t="shared" si="3"/>
        <v>8965</v>
      </c>
      <c r="E113" s="194">
        <v>5837</v>
      </c>
      <c r="F113" s="194">
        <v>3128</v>
      </c>
      <c r="G113" s="196">
        <f>D113/$D$105*100</f>
        <v>27.222762055143935</v>
      </c>
    </row>
    <row r="114" spans="2:7" ht="30" customHeight="1">
      <c r="B114" s="605" t="s">
        <v>390</v>
      </c>
      <c r="C114" s="606"/>
      <c r="D114" s="193">
        <f t="shared" si="3"/>
        <v>18981</v>
      </c>
      <c r="E114" s="194">
        <f>E115+E116+E117+E118+E119+E120+E121+E122+E123+E124+E125+E126+E127+E128</f>
        <v>9215</v>
      </c>
      <c r="F114" s="194">
        <f>F115+F116+F117+F118+F119+F120+F121+F122+F123+F124+F125+F126+F127+F128</f>
        <v>9766</v>
      </c>
      <c r="G114" s="196">
        <f>G115+G116+G117+G118+G119+G120+G121+G122+G123+G124+G125+G126+G127+G128</f>
        <v>57.636948864326484</v>
      </c>
    </row>
    <row r="115" spans="2:7" ht="30" customHeight="1">
      <c r="B115" s="613" t="s">
        <v>381</v>
      </c>
      <c r="C115" s="614"/>
      <c r="D115" s="193">
        <f t="shared" si="3"/>
        <v>112</v>
      </c>
      <c r="E115" s="194">
        <v>95</v>
      </c>
      <c r="F115" s="194">
        <v>17</v>
      </c>
      <c r="G115" s="196">
        <f aca="true" t="shared" si="4" ref="G115:G129">D115/$D$105*100</f>
        <v>0.3400947406777602</v>
      </c>
    </row>
    <row r="116" spans="2:9" ht="30" customHeight="1">
      <c r="B116" s="546" t="s">
        <v>165</v>
      </c>
      <c r="C116" s="607"/>
      <c r="D116" s="193">
        <f t="shared" si="3"/>
        <v>345</v>
      </c>
      <c r="E116" s="194">
        <v>226</v>
      </c>
      <c r="F116" s="194">
        <v>119</v>
      </c>
      <c r="G116" s="196">
        <f t="shared" si="4"/>
        <v>1.0476132636948865</v>
      </c>
      <c r="I116" s="17"/>
    </row>
    <row r="117" spans="2:7" ht="30" customHeight="1">
      <c r="B117" s="546" t="s">
        <v>384</v>
      </c>
      <c r="C117" s="607"/>
      <c r="D117" s="193">
        <f t="shared" si="3"/>
        <v>1805</v>
      </c>
      <c r="E117" s="194">
        <v>1450</v>
      </c>
      <c r="F117" s="194">
        <v>355</v>
      </c>
      <c r="G117" s="196">
        <f t="shared" si="4"/>
        <v>5.480991133244261</v>
      </c>
    </row>
    <row r="118" spans="2:7" ht="30" customHeight="1">
      <c r="B118" s="546" t="s">
        <v>385</v>
      </c>
      <c r="C118" s="607"/>
      <c r="D118" s="193">
        <f t="shared" si="3"/>
        <v>4770</v>
      </c>
      <c r="E118" s="194">
        <v>2353</v>
      </c>
      <c r="F118" s="194">
        <v>2417</v>
      </c>
      <c r="G118" s="196">
        <f t="shared" si="4"/>
        <v>14.484392080651038</v>
      </c>
    </row>
    <row r="119" spans="2:7" ht="30" customHeight="1">
      <c r="B119" s="546" t="s">
        <v>386</v>
      </c>
      <c r="C119" s="607"/>
      <c r="D119" s="193">
        <f t="shared" si="3"/>
        <v>617</v>
      </c>
      <c r="E119" s="194">
        <v>290</v>
      </c>
      <c r="F119" s="194">
        <v>327</v>
      </c>
      <c r="G119" s="196">
        <f t="shared" si="4"/>
        <v>1.8735576339123043</v>
      </c>
    </row>
    <row r="120" spans="2:7" ht="30" customHeight="1">
      <c r="B120" s="546" t="s">
        <v>387</v>
      </c>
      <c r="C120" s="607"/>
      <c r="D120" s="193">
        <f t="shared" si="3"/>
        <v>349</v>
      </c>
      <c r="E120" s="194">
        <v>227</v>
      </c>
      <c r="F120" s="194">
        <v>122</v>
      </c>
      <c r="G120" s="196">
        <f t="shared" si="4"/>
        <v>1.0597595044333779</v>
      </c>
    </row>
    <row r="121" spans="2:7" ht="30" customHeight="1">
      <c r="B121" s="613" t="s">
        <v>382</v>
      </c>
      <c r="C121" s="614"/>
      <c r="D121" s="193">
        <f t="shared" si="3"/>
        <v>715</v>
      </c>
      <c r="E121" s="194">
        <v>458</v>
      </c>
      <c r="F121" s="194">
        <v>257</v>
      </c>
      <c r="G121" s="196">
        <f t="shared" si="4"/>
        <v>2.1711405320053445</v>
      </c>
    </row>
    <row r="122" spans="2:7" ht="30" customHeight="1">
      <c r="B122" s="546" t="s">
        <v>170</v>
      </c>
      <c r="C122" s="607"/>
      <c r="D122" s="193">
        <f t="shared" si="3"/>
        <v>1485</v>
      </c>
      <c r="E122" s="194">
        <v>470</v>
      </c>
      <c r="F122" s="194">
        <v>1015</v>
      </c>
      <c r="G122" s="196">
        <f t="shared" si="4"/>
        <v>4.509291874164946</v>
      </c>
    </row>
    <row r="123" spans="2:7" ht="30" customHeight="1">
      <c r="B123" s="615" t="s">
        <v>388</v>
      </c>
      <c r="C123" s="616"/>
      <c r="D123" s="193">
        <f t="shared" si="3"/>
        <v>1548</v>
      </c>
      <c r="E123" s="194">
        <v>621</v>
      </c>
      <c r="F123" s="194">
        <v>927</v>
      </c>
      <c r="G123" s="196">
        <f t="shared" si="4"/>
        <v>4.700595165796186</v>
      </c>
    </row>
    <row r="124" spans="2:7" ht="30" customHeight="1">
      <c r="B124" s="546" t="s">
        <v>172</v>
      </c>
      <c r="C124" s="607"/>
      <c r="D124" s="193">
        <f>E124+F124</f>
        <v>1165</v>
      </c>
      <c r="E124" s="194">
        <v>514</v>
      </c>
      <c r="F124" s="194">
        <v>651</v>
      </c>
      <c r="G124" s="196">
        <f>D124/$D$105*100</f>
        <v>3.537592615085631</v>
      </c>
    </row>
    <row r="125" spans="2:7" ht="30" customHeight="1">
      <c r="B125" s="546" t="s">
        <v>171</v>
      </c>
      <c r="C125" s="607"/>
      <c r="D125" s="193">
        <f t="shared" si="3"/>
        <v>3363</v>
      </c>
      <c r="E125" s="194">
        <v>717</v>
      </c>
      <c r="F125" s="194">
        <v>2646</v>
      </c>
      <c r="G125" s="196">
        <f t="shared" si="4"/>
        <v>10.211951900886676</v>
      </c>
    </row>
    <row r="126" spans="2:7" ht="30" customHeight="1">
      <c r="B126" s="546" t="s">
        <v>173</v>
      </c>
      <c r="C126" s="607"/>
      <c r="D126" s="193">
        <f t="shared" si="3"/>
        <v>222</v>
      </c>
      <c r="E126" s="194">
        <v>121</v>
      </c>
      <c r="F126" s="194">
        <v>101</v>
      </c>
      <c r="G126" s="196">
        <f t="shared" si="4"/>
        <v>0.6741163609862748</v>
      </c>
    </row>
    <row r="127" spans="2:7" ht="30" customHeight="1">
      <c r="B127" s="611" t="s">
        <v>393</v>
      </c>
      <c r="C127" s="612"/>
      <c r="D127" s="193">
        <f t="shared" si="3"/>
        <v>1526</v>
      </c>
      <c r="E127" s="194">
        <v>989</v>
      </c>
      <c r="F127" s="194">
        <v>537</v>
      </c>
      <c r="G127" s="196">
        <f t="shared" si="4"/>
        <v>4.633790841734483</v>
      </c>
    </row>
    <row r="128" spans="2:7" ht="30" customHeight="1">
      <c r="B128" s="611" t="s">
        <v>394</v>
      </c>
      <c r="C128" s="612"/>
      <c r="D128" s="193">
        <f t="shared" si="3"/>
        <v>959</v>
      </c>
      <c r="E128" s="194">
        <v>684</v>
      </c>
      <c r="F128" s="194">
        <v>275</v>
      </c>
      <c r="G128" s="196">
        <f t="shared" si="4"/>
        <v>2.912061217053322</v>
      </c>
    </row>
    <row r="129" spans="2:7" ht="30" customHeight="1">
      <c r="B129" s="547" t="s">
        <v>175</v>
      </c>
      <c r="C129" s="610"/>
      <c r="D129" s="198">
        <f t="shared" si="3"/>
        <v>529</v>
      </c>
      <c r="E129" s="199">
        <v>334</v>
      </c>
      <c r="F129" s="199">
        <v>195</v>
      </c>
      <c r="G129" s="197">
        <f t="shared" si="4"/>
        <v>1.6063403376654926</v>
      </c>
    </row>
    <row r="130" spans="2:7" ht="12.75" customHeight="1">
      <c r="B130" s="186"/>
      <c r="C130" s="187"/>
      <c r="D130" s="44"/>
      <c r="E130" s="551" t="s">
        <v>69</v>
      </c>
      <c r="F130" s="551"/>
      <c r="G130" s="633"/>
    </row>
    <row r="131" spans="2:8" ht="12.75" customHeight="1">
      <c r="B131" s="33"/>
      <c r="C131" s="33"/>
      <c r="D131" s="33"/>
      <c r="H131" s="33"/>
    </row>
  </sheetData>
  <sheetProtection/>
  <mergeCells count="80">
    <mergeCell ref="I2:K2"/>
    <mergeCell ref="D48:G48"/>
    <mergeCell ref="B31:B32"/>
    <mergeCell ref="B33:B34"/>
    <mergeCell ref="B19:B20"/>
    <mergeCell ref="I43:K43"/>
    <mergeCell ref="B4:C5"/>
    <mergeCell ref="B29:B30"/>
    <mergeCell ref="H4:K4"/>
    <mergeCell ref="B48:C49"/>
    <mergeCell ref="E130:G130"/>
    <mergeCell ref="I3:K3"/>
    <mergeCell ref="D4:G4"/>
    <mergeCell ref="I46:K46"/>
    <mergeCell ref="E47:G47"/>
    <mergeCell ref="E97:G97"/>
    <mergeCell ref="D102:G102"/>
    <mergeCell ref="D101:G101"/>
    <mergeCell ref="I100:K100"/>
    <mergeCell ref="B7:B8"/>
    <mergeCell ref="B25:B26"/>
    <mergeCell ref="B11:B12"/>
    <mergeCell ref="B13:B14"/>
    <mergeCell ref="B15:B16"/>
    <mergeCell ref="B17:B18"/>
    <mergeCell ref="B9:B10"/>
    <mergeCell ref="B41:B42"/>
    <mergeCell ref="B35:B36"/>
    <mergeCell ref="B21:B22"/>
    <mergeCell ref="B37:B38"/>
    <mergeCell ref="B39:B40"/>
    <mergeCell ref="B23:B24"/>
    <mergeCell ref="B75:B76"/>
    <mergeCell ref="B59:B60"/>
    <mergeCell ref="B65:B66"/>
    <mergeCell ref="B73:B74"/>
    <mergeCell ref="B77:B78"/>
    <mergeCell ref="B79:B80"/>
    <mergeCell ref="B61:B62"/>
    <mergeCell ref="B63:B64"/>
    <mergeCell ref="B112:C112"/>
    <mergeCell ref="B111:C111"/>
    <mergeCell ref="B93:B94"/>
    <mergeCell ref="B105:C105"/>
    <mergeCell ref="B95:B96"/>
    <mergeCell ref="B106:C106"/>
    <mergeCell ref="B108:C108"/>
    <mergeCell ref="B107:C107"/>
    <mergeCell ref="B85:B86"/>
    <mergeCell ref="B102:C103"/>
    <mergeCell ref="B81:B82"/>
    <mergeCell ref="B83:B84"/>
    <mergeCell ref="B89:B90"/>
    <mergeCell ref="B91:B92"/>
    <mergeCell ref="B87:B88"/>
    <mergeCell ref="B51:B52"/>
    <mergeCell ref="B67:B68"/>
    <mergeCell ref="B69:B70"/>
    <mergeCell ref="B53:B54"/>
    <mergeCell ref="B55:B56"/>
    <mergeCell ref="B57:B58"/>
    <mergeCell ref="B125:C125"/>
    <mergeCell ref="B121:C121"/>
    <mergeCell ref="B123:C123"/>
    <mergeCell ref="B124:C124"/>
    <mergeCell ref="B115:C115"/>
    <mergeCell ref="B122:C122"/>
    <mergeCell ref="B120:C120"/>
    <mergeCell ref="B119:C119"/>
    <mergeCell ref="B118:C118"/>
    <mergeCell ref="B114:C114"/>
    <mergeCell ref="B113:C113"/>
    <mergeCell ref="B110:C110"/>
    <mergeCell ref="B109:C109"/>
    <mergeCell ref="B129:C129"/>
    <mergeCell ref="B128:C128"/>
    <mergeCell ref="B127:C127"/>
    <mergeCell ref="B126:C126"/>
    <mergeCell ref="B117:C117"/>
    <mergeCell ref="B116:C116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89" r:id="rId2"/>
  <headerFooter alignWithMargins="0">
    <oddFooter>&amp;C&amp;"ＭＳ 明朝,標準"&amp;P</oddFooter>
  </headerFooter>
  <rowBreaks count="2" manualBreakCount="2">
    <brk id="44" max="10" man="1"/>
    <brk id="9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3"/>
  <sheetViews>
    <sheetView view="pageBreakPreview" zoomScaleSheetLayoutView="100" zoomScalePageLayoutView="0" workbookViewId="0" topLeftCell="A1">
      <selection activeCell="K46" sqref="K46"/>
    </sheetView>
  </sheetViews>
  <sheetFormatPr defaultColWidth="9.00390625" defaultRowHeight="13.5"/>
  <cols>
    <col min="1" max="1" width="1.875" style="9" customWidth="1"/>
    <col min="2" max="2" width="3.875" style="9" customWidth="1"/>
    <col min="3" max="3" width="2.25390625" style="9" customWidth="1"/>
    <col min="4" max="4" width="4.125" style="9" customWidth="1"/>
    <col min="5" max="5" width="7.00390625" style="9" customWidth="1"/>
    <col min="6" max="7" width="8.00390625" style="9" customWidth="1"/>
    <col min="8" max="9" width="8.25390625" style="9" customWidth="1"/>
    <col min="10" max="10" width="7.875" style="9" customWidth="1"/>
    <col min="11" max="11" width="7.25390625" style="9" customWidth="1"/>
    <col min="12" max="14" width="8.00390625" style="9" customWidth="1"/>
    <col min="15" max="15" width="9.00390625" style="9" customWidth="1"/>
    <col min="16" max="16" width="4.375" style="9" customWidth="1"/>
    <col min="17" max="17" width="1.875" style="9" customWidth="1"/>
    <col min="18" max="18" width="6.50390625" style="9" customWidth="1"/>
    <col min="19" max="16384" width="9.00390625" style="9" customWidth="1"/>
  </cols>
  <sheetData>
    <row r="1" ht="13.5">
      <c r="B1" s="34" t="s">
        <v>122</v>
      </c>
    </row>
    <row r="2" spans="3:14" ht="15" customHeight="1">
      <c r="C2" s="33"/>
      <c r="D2" s="35"/>
      <c r="E2" s="35"/>
      <c r="F2" s="35"/>
      <c r="G2" s="35"/>
      <c r="H2" s="36"/>
      <c r="I2" s="35"/>
      <c r="J2" s="35"/>
      <c r="K2" s="35"/>
      <c r="L2" s="550" t="s">
        <v>186</v>
      </c>
      <c r="M2" s="653"/>
      <c r="N2" s="653"/>
    </row>
    <row r="3" spans="2:14" ht="16.5" customHeight="1">
      <c r="B3" s="620" t="s">
        <v>67</v>
      </c>
      <c r="C3" s="643"/>
      <c r="D3" s="643"/>
      <c r="E3" s="639"/>
      <c r="F3" s="634" t="s">
        <v>123</v>
      </c>
      <c r="G3" s="637"/>
      <c r="H3" s="638"/>
      <c r="I3" s="637" t="s">
        <v>124</v>
      </c>
      <c r="J3" s="637"/>
      <c r="K3" s="638"/>
      <c r="L3" s="637" t="s">
        <v>378</v>
      </c>
      <c r="M3" s="637"/>
      <c r="N3" s="638"/>
    </row>
    <row r="4" spans="2:14" ht="15.75" customHeight="1">
      <c r="B4" s="622"/>
      <c r="C4" s="644"/>
      <c r="D4" s="644"/>
      <c r="E4" s="640"/>
      <c r="F4" s="38" t="s">
        <v>9</v>
      </c>
      <c r="G4" s="38" t="s">
        <v>2</v>
      </c>
      <c r="H4" s="37" t="s">
        <v>3</v>
      </c>
      <c r="I4" s="37" t="s">
        <v>9</v>
      </c>
      <c r="J4" s="38" t="s">
        <v>2</v>
      </c>
      <c r="K4" s="37" t="s">
        <v>3</v>
      </c>
      <c r="L4" s="37" t="s">
        <v>9</v>
      </c>
      <c r="M4" s="38" t="s">
        <v>2</v>
      </c>
      <c r="N4" s="37" t="s">
        <v>3</v>
      </c>
    </row>
    <row r="5" spans="2:14" ht="10.5" customHeight="1">
      <c r="B5" s="68"/>
      <c r="C5" s="167"/>
      <c r="D5" s="167"/>
      <c r="E5" s="70"/>
      <c r="F5" s="40" t="s">
        <v>24</v>
      </c>
      <c r="G5" s="39" t="s">
        <v>24</v>
      </c>
      <c r="H5" s="41" t="s">
        <v>24</v>
      </c>
      <c r="I5" s="39" t="s">
        <v>24</v>
      </c>
      <c r="J5" s="39" t="s">
        <v>24</v>
      </c>
      <c r="K5" s="41" t="s">
        <v>24</v>
      </c>
      <c r="L5" s="39" t="s">
        <v>24</v>
      </c>
      <c r="M5" s="39" t="s">
        <v>24</v>
      </c>
      <c r="N5" s="41" t="s">
        <v>24</v>
      </c>
    </row>
    <row r="6" spans="2:14" ht="15.75" customHeight="1">
      <c r="B6" s="546" t="s">
        <v>150</v>
      </c>
      <c r="C6" s="646"/>
      <c r="D6" s="647"/>
      <c r="E6" s="168" t="s">
        <v>142</v>
      </c>
      <c r="F6" s="43">
        <f>SUM(G6:H6)</f>
        <v>62676</v>
      </c>
      <c r="G6" s="42">
        <f>G9+G11+G13+G15+G17+G19+G21+G23+G25+G27+G29+G31+G33+G35+G37+G39+G41+G43+G45+G47+G49+G51</f>
        <v>30899</v>
      </c>
      <c r="H6" s="45">
        <f>H9+H11+H13+H15+H17+H19+H21+H23+H25+H27+H29+H31+H33+H35+H37+H39+H41+H43+H45+H47+H49+H51</f>
        <v>31777</v>
      </c>
      <c r="I6" s="42">
        <f>SUM(J6:K6)</f>
        <v>62951</v>
      </c>
      <c r="J6" s="42">
        <f>J9+J11+J13+J15+J17+J19+J21+J23+J25+J27+J29+J31+J33+J35+J37+J39+J41+J43+J45+J47+J49+J51</f>
        <v>30888</v>
      </c>
      <c r="K6" s="45">
        <f>K9+K11+K13+K15+K17+K19+K21+K23+K25+K27+K29+K31+K33+K35+K37+K39+K41+K43+K45+K47+K49+K51</f>
        <v>32063</v>
      </c>
      <c r="L6" s="43">
        <f>M6+N6</f>
        <v>62480</v>
      </c>
      <c r="M6" s="44">
        <f>M9+M11+M13+M15+M17+M19+M21+M23+M25+M27+M29+M31+M33+M35+M37+M39+M41+M43+M45+M47+M49+M51</f>
        <v>30490</v>
      </c>
      <c r="N6" s="45">
        <f>N9+N11+N13+N15+N17+N19+N21+N23+N25+N27+N29+N31+N33+N35+N37+N39+N41+N43+N45+N47+N49+N51</f>
        <v>31990</v>
      </c>
    </row>
    <row r="7" spans="2:14" ht="15.75" customHeight="1">
      <c r="B7" s="648"/>
      <c r="C7" s="646"/>
      <c r="D7" s="647"/>
      <c r="E7" s="169" t="s">
        <v>141</v>
      </c>
      <c r="F7" s="78">
        <f>SUM(G7:H7)</f>
        <v>7852</v>
      </c>
      <c r="G7" s="79">
        <f>G10+G12+G14+G16+G18+G20+G22+G24+G26+G28+G30+G32+G34+G36+G38+G40+G42+G44+G46+G48+G50+G52</f>
        <v>3805</v>
      </c>
      <c r="H7" s="79">
        <f>H10+H12+H14+H16+H18+H20+H22+H24+H26+H28+H30+H32+H34+H36+H38+H40+H42+H44+H46+H48+H50+H52</f>
        <v>4047</v>
      </c>
      <c r="I7" s="78">
        <f>SUM(J7:K7)</f>
        <v>7269</v>
      </c>
      <c r="J7" s="79">
        <f>J10+J12+J14+J16+J18+J20+J22+J24+J26+J28+J30+J32+J34+J36+J38+J40+J42+J44+J46+J48+J50+J52</f>
        <v>3517</v>
      </c>
      <c r="K7" s="80">
        <f>K10+K12+K14+K16+K18+K20+K22+K24+K26+K28+K30+K32+K34+K36+K38+K40+K42+K44+K46+K48+K50+K52</f>
        <v>3752</v>
      </c>
      <c r="L7" s="78">
        <f>SUM(M7:N7)</f>
        <v>6808</v>
      </c>
      <c r="M7" s="79">
        <f>M10+M12+M14+M16+M18+M20+M22+M24+M26+M28+M30+M32+M34+M36+M38+M40+M42+M44+M46+M48+M50+M52</f>
        <v>3241</v>
      </c>
      <c r="N7" s="80">
        <f>N10+N12+N14+N16+N18+N20+N22+N24+N26+N28+N30+N32+N34+N36+N38+N40+N42+N44+N46+N48+N50+N52</f>
        <v>3567</v>
      </c>
    </row>
    <row r="8" spans="2:14" ht="3.75" customHeight="1">
      <c r="B8" s="170"/>
      <c r="C8" s="167"/>
      <c r="D8" s="167"/>
      <c r="E8" s="168"/>
      <c r="F8" s="43"/>
      <c r="G8" s="44"/>
      <c r="H8" s="45"/>
      <c r="I8" s="42"/>
      <c r="J8" s="42"/>
      <c r="K8" s="45"/>
      <c r="L8" s="43"/>
      <c r="M8" s="44"/>
      <c r="N8" s="45"/>
    </row>
    <row r="9" spans="2:14" ht="15.75" customHeight="1">
      <c r="B9" s="645">
        <v>0</v>
      </c>
      <c r="C9" s="641" t="s">
        <v>68</v>
      </c>
      <c r="D9" s="649">
        <v>4</v>
      </c>
      <c r="E9" s="168" t="s">
        <v>142</v>
      </c>
      <c r="F9" s="43">
        <f aca="true" t="shared" si="0" ref="F9:F52">SUM(G9:H9)</f>
        <v>3275</v>
      </c>
      <c r="G9" s="44">
        <v>1691</v>
      </c>
      <c r="H9" s="45">
        <v>1584</v>
      </c>
      <c r="I9" s="42">
        <f aca="true" t="shared" si="1" ref="I9:I52">SUM(J9:K9)</f>
        <v>3054</v>
      </c>
      <c r="J9" s="42">
        <v>1512</v>
      </c>
      <c r="K9" s="45">
        <v>1542</v>
      </c>
      <c r="L9" s="43">
        <f>SUM(M9+N9)</f>
        <v>2754</v>
      </c>
      <c r="M9" s="44">
        <v>1382</v>
      </c>
      <c r="N9" s="45">
        <v>1372</v>
      </c>
    </row>
    <row r="10" spans="2:14" ht="15.75" customHeight="1">
      <c r="B10" s="645"/>
      <c r="C10" s="641"/>
      <c r="D10" s="649"/>
      <c r="E10" s="169" t="s">
        <v>141</v>
      </c>
      <c r="F10" s="78">
        <f t="shared" si="0"/>
        <v>331</v>
      </c>
      <c r="G10" s="79">
        <v>175</v>
      </c>
      <c r="H10" s="80">
        <v>156</v>
      </c>
      <c r="I10" s="79">
        <f t="shared" si="1"/>
        <v>220</v>
      </c>
      <c r="J10" s="79">
        <v>114</v>
      </c>
      <c r="K10" s="80">
        <v>106</v>
      </c>
      <c r="L10" s="78">
        <f>SUM(M10:N10)</f>
        <v>188</v>
      </c>
      <c r="M10" s="79">
        <v>97</v>
      </c>
      <c r="N10" s="80">
        <v>91</v>
      </c>
    </row>
    <row r="11" spans="2:14" ht="15.75" customHeight="1">
      <c r="B11" s="645">
        <v>5</v>
      </c>
      <c r="C11" s="650" t="s">
        <v>68</v>
      </c>
      <c r="D11" s="649">
        <v>9</v>
      </c>
      <c r="E11" s="168" t="s">
        <v>142</v>
      </c>
      <c r="F11" s="43">
        <f t="shared" si="0"/>
        <v>3363</v>
      </c>
      <c r="G11" s="44">
        <v>1736</v>
      </c>
      <c r="H11" s="45">
        <v>1627</v>
      </c>
      <c r="I11" s="42">
        <f t="shared" si="1"/>
        <v>3332</v>
      </c>
      <c r="J11" s="42">
        <v>1712</v>
      </c>
      <c r="K11" s="45">
        <v>1620</v>
      </c>
      <c r="L11" s="43">
        <f>SUM(M11+N11)</f>
        <v>3178</v>
      </c>
      <c r="M11" s="44">
        <v>1571</v>
      </c>
      <c r="N11" s="45">
        <v>1607</v>
      </c>
    </row>
    <row r="12" spans="2:14" ht="15.75" customHeight="1">
      <c r="B12" s="645"/>
      <c r="C12" s="650"/>
      <c r="D12" s="649"/>
      <c r="E12" s="169" t="s">
        <v>141</v>
      </c>
      <c r="F12" s="78">
        <f t="shared" si="0"/>
        <v>368</v>
      </c>
      <c r="G12" s="79">
        <v>190</v>
      </c>
      <c r="H12" s="80">
        <v>178</v>
      </c>
      <c r="I12" s="79">
        <f t="shared" si="1"/>
        <v>350</v>
      </c>
      <c r="J12" s="79">
        <v>183</v>
      </c>
      <c r="K12" s="80">
        <v>167</v>
      </c>
      <c r="L12" s="78">
        <f>SUM(M12:N12)</f>
        <v>245</v>
      </c>
      <c r="M12" s="79">
        <v>131</v>
      </c>
      <c r="N12" s="80">
        <v>114</v>
      </c>
    </row>
    <row r="13" spans="2:14" ht="15.75" customHeight="1">
      <c r="B13" s="645">
        <v>10</v>
      </c>
      <c r="C13" s="641" t="s">
        <v>68</v>
      </c>
      <c r="D13" s="649">
        <v>14</v>
      </c>
      <c r="E13" s="168" t="s">
        <v>142</v>
      </c>
      <c r="F13" s="43">
        <f t="shared" si="0"/>
        <v>4098</v>
      </c>
      <c r="G13" s="44">
        <v>2086</v>
      </c>
      <c r="H13" s="45">
        <v>2012</v>
      </c>
      <c r="I13" s="42">
        <f t="shared" si="1"/>
        <v>3426</v>
      </c>
      <c r="J13" s="42">
        <v>1760</v>
      </c>
      <c r="K13" s="45">
        <v>1666</v>
      </c>
      <c r="L13" s="43">
        <f>SUM(M13+N13)</f>
        <v>3359</v>
      </c>
      <c r="M13" s="44">
        <v>1733</v>
      </c>
      <c r="N13" s="45">
        <v>1626</v>
      </c>
    </row>
    <row r="14" spans="2:14" ht="15.75" customHeight="1">
      <c r="B14" s="645"/>
      <c r="C14" s="641"/>
      <c r="D14" s="649"/>
      <c r="E14" s="169" t="s">
        <v>141</v>
      </c>
      <c r="F14" s="78">
        <f t="shared" si="0"/>
        <v>439</v>
      </c>
      <c r="G14" s="79">
        <v>215</v>
      </c>
      <c r="H14" s="80">
        <v>224</v>
      </c>
      <c r="I14" s="79">
        <f t="shared" si="1"/>
        <v>370</v>
      </c>
      <c r="J14" s="79">
        <v>195</v>
      </c>
      <c r="K14" s="80">
        <v>175</v>
      </c>
      <c r="L14" s="78">
        <f>SUM(M14:N14)</f>
        <v>339</v>
      </c>
      <c r="M14" s="79">
        <v>177</v>
      </c>
      <c r="N14" s="80">
        <v>162</v>
      </c>
    </row>
    <row r="15" spans="2:14" ht="15.75" customHeight="1">
      <c r="B15" s="645">
        <v>15</v>
      </c>
      <c r="C15" s="641" t="s">
        <v>68</v>
      </c>
      <c r="D15" s="649">
        <v>19</v>
      </c>
      <c r="E15" s="168" t="s">
        <v>142</v>
      </c>
      <c r="F15" s="43">
        <f t="shared" si="0"/>
        <v>4413</v>
      </c>
      <c r="G15" s="44">
        <v>2244</v>
      </c>
      <c r="H15" s="45">
        <v>2169</v>
      </c>
      <c r="I15" s="42">
        <f t="shared" si="1"/>
        <v>3799</v>
      </c>
      <c r="J15" s="42">
        <v>1914</v>
      </c>
      <c r="K15" s="45">
        <v>1885</v>
      </c>
      <c r="L15" s="43">
        <f>SUM(M15+N15)</f>
        <v>3188</v>
      </c>
      <c r="M15" s="44">
        <v>1600</v>
      </c>
      <c r="N15" s="45">
        <v>1588</v>
      </c>
    </row>
    <row r="16" spans="2:14" ht="15.75" customHeight="1">
      <c r="B16" s="645"/>
      <c r="C16" s="641"/>
      <c r="D16" s="649"/>
      <c r="E16" s="169" t="s">
        <v>141</v>
      </c>
      <c r="F16" s="78">
        <f t="shared" si="0"/>
        <v>491</v>
      </c>
      <c r="G16" s="79">
        <v>251</v>
      </c>
      <c r="H16" s="80">
        <v>240</v>
      </c>
      <c r="I16" s="79">
        <f t="shared" si="1"/>
        <v>411</v>
      </c>
      <c r="J16" s="79">
        <v>196</v>
      </c>
      <c r="K16" s="80">
        <v>215</v>
      </c>
      <c r="L16" s="78">
        <f>SUM(M16:N16)</f>
        <v>341</v>
      </c>
      <c r="M16" s="79">
        <v>167</v>
      </c>
      <c r="N16" s="80">
        <v>174</v>
      </c>
    </row>
    <row r="17" spans="2:14" ht="15.75" customHeight="1">
      <c r="B17" s="645">
        <v>20</v>
      </c>
      <c r="C17" s="641" t="s">
        <v>68</v>
      </c>
      <c r="D17" s="649">
        <v>24</v>
      </c>
      <c r="E17" s="168" t="s">
        <v>142</v>
      </c>
      <c r="F17" s="43">
        <f t="shared" si="0"/>
        <v>4604</v>
      </c>
      <c r="G17" s="44">
        <v>2330</v>
      </c>
      <c r="H17" s="45">
        <v>2274</v>
      </c>
      <c r="I17" s="42">
        <f t="shared" si="1"/>
        <v>3724</v>
      </c>
      <c r="J17" s="42">
        <v>1872</v>
      </c>
      <c r="K17" s="45">
        <v>1852</v>
      </c>
      <c r="L17" s="43">
        <f>SUM(M17+N17)</f>
        <v>3122</v>
      </c>
      <c r="M17" s="44">
        <v>1540</v>
      </c>
      <c r="N17" s="45">
        <v>1582</v>
      </c>
    </row>
    <row r="18" spans="2:14" ht="15.75" customHeight="1">
      <c r="B18" s="645"/>
      <c r="C18" s="641"/>
      <c r="D18" s="649"/>
      <c r="E18" s="169" t="s">
        <v>141</v>
      </c>
      <c r="F18" s="78">
        <f t="shared" si="0"/>
        <v>491</v>
      </c>
      <c r="G18" s="79">
        <v>246</v>
      </c>
      <c r="H18" s="80">
        <v>245</v>
      </c>
      <c r="I18" s="79">
        <f t="shared" si="1"/>
        <v>370</v>
      </c>
      <c r="J18" s="79">
        <v>188</v>
      </c>
      <c r="K18" s="80">
        <v>182</v>
      </c>
      <c r="L18" s="78">
        <f>SUM(M18:N18)</f>
        <v>347</v>
      </c>
      <c r="M18" s="79">
        <v>131</v>
      </c>
      <c r="N18" s="80">
        <v>216</v>
      </c>
    </row>
    <row r="19" spans="2:14" ht="15.75" customHeight="1">
      <c r="B19" s="645">
        <v>25</v>
      </c>
      <c r="C19" s="641" t="s">
        <v>68</v>
      </c>
      <c r="D19" s="649">
        <v>29</v>
      </c>
      <c r="E19" s="168" t="s">
        <v>142</v>
      </c>
      <c r="F19" s="43">
        <f t="shared" si="0"/>
        <v>4081</v>
      </c>
      <c r="G19" s="44">
        <v>2047</v>
      </c>
      <c r="H19" s="45">
        <v>2034</v>
      </c>
      <c r="I19" s="42">
        <f t="shared" si="1"/>
        <v>4718</v>
      </c>
      <c r="J19" s="42">
        <v>2430</v>
      </c>
      <c r="K19" s="45">
        <v>2288</v>
      </c>
      <c r="L19" s="43">
        <f>SUM(M19+N19)</f>
        <v>3806</v>
      </c>
      <c r="M19" s="44">
        <v>1994</v>
      </c>
      <c r="N19" s="45">
        <v>1812</v>
      </c>
    </row>
    <row r="20" spans="2:14" ht="15.75" customHeight="1">
      <c r="B20" s="645"/>
      <c r="C20" s="641"/>
      <c r="D20" s="649"/>
      <c r="E20" s="169" t="s">
        <v>141</v>
      </c>
      <c r="F20" s="78">
        <f t="shared" si="0"/>
        <v>437</v>
      </c>
      <c r="G20" s="79">
        <v>210</v>
      </c>
      <c r="H20" s="80">
        <v>227</v>
      </c>
      <c r="I20" s="79">
        <f t="shared" si="1"/>
        <v>371</v>
      </c>
      <c r="J20" s="79">
        <v>195</v>
      </c>
      <c r="K20" s="80">
        <v>176</v>
      </c>
      <c r="L20" s="78">
        <f>SUM(M20:N20)</f>
        <v>294</v>
      </c>
      <c r="M20" s="79">
        <v>143</v>
      </c>
      <c r="N20" s="80">
        <v>151</v>
      </c>
    </row>
    <row r="21" spans="2:14" ht="15.75" customHeight="1">
      <c r="B21" s="645">
        <v>30</v>
      </c>
      <c r="C21" s="641" t="s">
        <v>68</v>
      </c>
      <c r="D21" s="649">
        <v>34</v>
      </c>
      <c r="E21" s="168" t="s">
        <v>142</v>
      </c>
      <c r="F21" s="43">
        <f t="shared" si="0"/>
        <v>3774</v>
      </c>
      <c r="G21" s="44">
        <v>1890</v>
      </c>
      <c r="H21" s="45">
        <v>1884</v>
      </c>
      <c r="I21" s="42">
        <f t="shared" si="1"/>
        <v>3998</v>
      </c>
      <c r="J21" s="42">
        <v>2008</v>
      </c>
      <c r="K21" s="45">
        <v>1990</v>
      </c>
      <c r="L21" s="43">
        <f>SUM(M21+N21)</f>
        <v>4563</v>
      </c>
      <c r="M21" s="44">
        <v>2363</v>
      </c>
      <c r="N21" s="45">
        <v>2200</v>
      </c>
    </row>
    <row r="22" spans="2:14" ht="15.75" customHeight="1">
      <c r="B22" s="645"/>
      <c r="C22" s="641"/>
      <c r="D22" s="649"/>
      <c r="E22" s="169" t="s">
        <v>141</v>
      </c>
      <c r="F22" s="78">
        <f t="shared" si="0"/>
        <v>395</v>
      </c>
      <c r="G22" s="79">
        <v>216</v>
      </c>
      <c r="H22" s="80">
        <v>179</v>
      </c>
      <c r="I22" s="79">
        <f t="shared" si="1"/>
        <v>388</v>
      </c>
      <c r="J22" s="79">
        <v>185</v>
      </c>
      <c r="K22" s="80">
        <v>203</v>
      </c>
      <c r="L22" s="78">
        <f>SUM(M22:N22)</f>
        <v>338</v>
      </c>
      <c r="M22" s="79">
        <v>182</v>
      </c>
      <c r="N22" s="80">
        <v>156</v>
      </c>
    </row>
    <row r="23" spans="2:14" ht="15.75" customHeight="1">
      <c r="B23" s="645">
        <v>35</v>
      </c>
      <c r="C23" s="641" t="s">
        <v>68</v>
      </c>
      <c r="D23" s="649">
        <v>39</v>
      </c>
      <c r="E23" s="168" t="s">
        <v>142</v>
      </c>
      <c r="F23" s="43">
        <f t="shared" si="0"/>
        <v>3898</v>
      </c>
      <c r="G23" s="44">
        <v>1994</v>
      </c>
      <c r="H23" s="45">
        <v>1904</v>
      </c>
      <c r="I23" s="42">
        <f t="shared" si="1"/>
        <v>3821</v>
      </c>
      <c r="J23" s="42">
        <v>1905</v>
      </c>
      <c r="K23" s="45">
        <v>1916</v>
      </c>
      <c r="L23" s="43">
        <f>SUM(M23:N23)</f>
        <v>4023</v>
      </c>
      <c r="M23" s="44">
        <v>1994</v>
      </c>
      <c r="N23" s="45">
        <v>2029</v>
      </c>
    </row>
    <row r="24" spans="2:14" ht="15.75" customHeight="1">
      <c r="B24" s="645"/>
      <c r="C24" s="641"/>
      <c r="D24" s="649"/>
      <c r="E24" s="169" t="s">
        <v>141</v>
      </c>
      <c r="F24" s="78">
        <f t="shared" si="0"/>
        <v>419</v>
      </c>
      <c r="G24" s="79">
        <v>218</v>
      </c>
      <c r="H24" s="80">
        <v>201</v>
      </c>
      <c r="I24" s="79">
        <f t="shared" si="1"/>
        <v>377</v>
      </c>
      <c r="J24" s="79">
        <v>207</v>
      </c>
      <c r="K24" s="80">
        <v>170</v>
      </c>
      <c r="L24" s="78">
        <f>SUM(M24:N24)</f>
        <v>350</v>
      </c>
      <c r="M24" s="79">
        <v>170</v>
      </c>
      <c r="N24" s="80">
        <v>180</v>
      </c>
    </row>
    <row r="25" spans="2:14" ht="15.75" customHeight="1">
      <c r="B25" s="645">
        <v>40</v>
      </c>
      <c r="C25" s="641" t="s">
        <v>68</v>
      </c>
      <c r="D25" s="649">
        <v>44</v>
      </c>
      <c r="E25" s="168" t="s">
        <v>142</v>
      </c>
      <c r="F25" s="43">
        <f t="shared" si="0"/>
        <v>4904</v>
      </c>
      <c r="G25" s="44">
        <v>2455</v>
      </c>
      <c r="H25" s="45">
        <v>2449</v>
      </c>
      <c r="I25" s="42">
        <f t="shared" si="1"/>
        <v>3935</v>
      </c>
      <c r="J25" s="42">
        <v>2010</v>
      </c>
      <c r="K25" s="45">
        <v>1925</v>
      </c>
      <c r="L25" s="43">
        <f>SUM(M25+N25)</f>
        <v>3843</v>
      </c>
      <c r="M25" s="44">
        <v>1899</v>
      </c>
      <c r="N25" s="45">
        <v>1944</v>
      </c>
    </row>
    <row r="26" spans="2:14" ht="15.75" customHeight="1">
      <c r="B26" s="645"/>
      <c r="C26" s="641"/>
      <c r="D26" s="649"/>
      <c r="E26" s="169" t="s">
        <v>141</v>
      </c>
      <c r="F26" s="78">
        <f t="shared" si="0"/>
        <v>520</v>
      </c>
      <c r="G26" s="79">
        <v>256</v>
      </c>
      <c r="H26" s="80">
        <v>264</v>
      </c>
      <c r="I26" s="79">
        <f t="shared" si="1"/>
        <v>419</v>
      </c>
      <c r="J26" s="79">
        <v>216</v>
      </c>
      <c r="K26" s="80">
        <v>203</v>
      </c>
      <c r="L26" s="78">
        <f>SUM(M26:N26)</f>
        <v>389</v>
      </c>
      <c r="M26" s="79">
        <v>215</v>
      </c>
      <c r="N26" s="80">
        <v>174</v>
      </c>
    </row>
    <row r="27" spans="2:14" ht="15.75" customHeight="1">
      <c r="B27" s="645">
        <v>45</v>
      </c>
      <c r="C27" s="641" t="s">
        <v>68</v>
      </c>
      <c r="D27" s="649">
        <v>49</v>
      </c>
      <c r="E27" s="168" t="s">
        <v>142</v>
      </c>
      <c r="F27" s="43">
        <f t="shared" si="0"/>
        <v>5613</v>
      </c>
      <c r="G27" s="44">
        <v>2885</v>
      </c>
      <c r="H27" s="45">
        <v>2728</v>
      </c>
      <c r="I27" s="42">
        <f t="shared" si="1"/>
        <v>4837</v>
      </c>
      <c r="J27" s="42">
        <v>2407</v>
      </c>
      <c r="K27" s="45">
        <v>2430</v>
      </c>
      <c r="L27" s="43">
        <f>SUM(M27+N27)</f>
        <v>3880</v>
      </c>
      <c r="M27" s="44">
        <v>1961</v>
      </c>
      <c r="N27" s="45">
        <v>1919</v>
      </c>
    </row>
    <row r="28" spans="2:14" ht="15.75" customHeight="1">
      <c r="B28" s="645"/>
      <c r="C28" s="641"/>
      <c r="D28" s="649"/>
      <c r="E28" s="169" t="s">
        <v>141</v>
      </c>
      <c r="F28" s="78">
        <f t="shared" si="0"/>
        <v>574</v>
      </c>
      <c r="G28" s="79">
        <v>301</v>
      </c>
      <c r="H28" s="80">
        <v>273</v>
      </c>
      <c r="I28" s="79">
        <f t="shared" si="1"/>
        <v>502</v>
      </c>
      <c r="J28" s="79">
        <v>242</v>
      </c>
      <c r="K28" s="80">
        <v>260</v>
      </c>
      <c r="L28" s="78">
        <f>SUM(M28:N28)</f>
        <v>405</v>
      </c>
      <c r="M28" s="79">
        <v>207</v>
      </c>
      <c r="N28" s="80">
        <v>198</v>
      </c>
    </row>
    <row r="29" spans="2:14" ht="15.75" customHeight="1">
      <c r="B29" s="645">
        <v>50</v>
      </c>
      <c r="C29" s="641" t="s">
        <v>68</v>
      </c>
      <c r="D29" s="649">
        <v>54</v>
      </c>
      <c r="E29" s="168" t="s">
        <v>142</v>
      </c>
      <c r="F29" s="43">
        <f t="shared" si="0"/>
        <v>4399</v>
      </c>
      <c r="G29" s="44">
        <v>2252</v>
      </c>
      <c r="H29" s="45">
        <v>2147</v>
      </c>
      <c r="I29" s="42">
        <f t="shared" si="1"/>
        <v>5523</v>
      </c>
      <c r="J29" s="42">
        <v>2808</v>
      </c>
      <c r="K29" s="45">
        <v>2715</v>
      </c>
      <c r="L29" s="43">
        <f>SUM(M29+N29)</f>
        <v>4734</v>
      </c>
      <c r="M29" s="44">
        <v>2311</v>
      </c>
      <c r="N29" s="45">
        <v>2423</v>
      </c>
    </row>
    <row r="30" spans="2:14" ht="15.75" customHeight="1">
      <c r="B30" s="645"/>
      <c r="C30" s="641"/>
      <c r="D30" s="649"/>
      <c r="E30" s="169" t="s">
        <v>141</v>
      </c>
      <c r="F30" s="78">
        <f t="shared" si="0"/>
        <v>528</v>
      </c>
      <c r="G30" s="79">
        <v>270</v>
      </c>
      <c r="H30" s="80">
        <v>258</v>
      </c>
      <c r="I30" s="79">
        <f t="shared" si="1"/>
        <v>553</v>
      </c>
      <c r="J30" s="79">
        <v>295</v>
      </c>
      <c r="K30" s="80">
        <v>258</v>
      </c>
      <c r="L30" s="78">
        <f>SUM(M30:N30)</f>
        <v>487</v>
      </c>
      <c r="M30" s="79">
        <v>236</v>
      </c>
      <c r="N30" s="80">
        <v>251</v>
      </c>
    </row>
    <row r="31" spans="2:14" ht="15.75" customHeight="1">
      <c r="B31" s="645">
        <v>55</v>
      </c>
      <c r="C31" s="641" t="s">
        <v>68</v>
      </c>
      <c r="D31" s="649">
        <v>59</v>
      </c>
      <c r="E31" s="168" t="s">
        <v>142</v>
      </c>
      <c r="F31" s="43">
        <f t="shared" si="0"/>
        <v>3728</v>
      </c>
      <c r="G31" s="44">
        <v>1901</v>
      </c>
      <c r="H31" s="45">
        <v>1827</v>
      </c>
      <c r="I31" s="42">
        <f t="shared" si="1"/>
        <v>4305</v>
      </c>
      <c r="J31" s="42">
        <v>2163</v>
      </c>
      <c r="K31" s="45">
        <v>2142</v>
      </c>
      <c r="L31" s="43">
        <f>SUM(M31+N31)</f>
        <v>5415</v>
      </c>
      <c r="M31" s="44">
        <v>2719</v>
      </c>
      <c r="N31" s="45">
        <v>2696</v>
      </c>
    </row>
    <row r="32" spans="2:14" ht="15.75" customHeight="1">
      <c r="B32" s="645"/>
      <c r="C32" s="641"/>
      <c r="D32" s="649"/>
      <c r="E32" s="169" t="s">
        <v>141</v>
      </c>
      <c r="F32" s="78">
        <f t="shared" si="0"/>
        <v>590</v>
      </c>
      <c r="G32" s="79">
        <v>281</v>
      </c>
      <c r="H32" s="80">
        <v>309</v>
      </c>
      <c r="I32" s="79">
        <f t="shared" si="1"/>
        <v>502</v>
      </c>
      <c r="J32" s="79">
        <v>250</v>
      </c>
      <c r="K32" s="80">
        <v>252</v>
      </c>
      <c r="L32" s="78">
        <f>SUM(M32:N32)</f>
        <v>537</v>
      </c>
      <c r="M32" s="79">
        <v>284</v>
      </c>
      <c r="N32" s="80">
        <v>253</v>
      </c>
    </row>
    <row r="33" spans="2:14" ht="15.75" customHeight="1">
      <c r="B33" s="645">
        <v>60</v>
      </c>
      <c r="C33" s="641" t="s">
        <v>68</v>
      </c>
      <c r="D33" s="649">
        <v>64</v>
      </c>
      <c r="E33" s="168" t="s">
        <v>142</v>
      </c>
      <c r="F33" s="43">
        <f t="shared" si="0"/>
        <v>3434</v>
      </c>
      <c r="G33" s="44">
        <v>1668</v>
      </c>
      <c r="H33" s="45">
        <v>1766</v>
      </c>
      <c r="I33" s="42">
        <f t="shared" si="1"/>
        <v>3672</v>
      </c>
      <c r="J33" s="42">
        <v>1859</v>
      </c>
      <c r="K33" s="45">
        <v>1813</v>
      </c>
      <c r="L33" s="43">
        <f>SUM(M33+N33)</f>
        <v>4193</v>
      </c>
      <c r="M33" s="44">
        <v>2080</v>
      </c>
      <c r="N33" s="45">
        <v>2113</v>
      </c>
    </row>
    <row r="34" spans="2:14" ht="15.75" customHeight="1">
      <c r="B34" s="645"/>
      <c r="C34" s="641"/>
      <c r="D34" s="649"/>
      <c r="E34" s="169" t="s">
        <v>141</v>
      </c>
      <c r="F34" s="78">
        <f t="shared" si="0"/>
        <v>584</v>
      </c>
      <c r="G34" s="79">
        <v>296</v>
      </c>
      <c r="H34" s="80">
        <v>288</v>
      </c>
      <c r="I34" s="79">
        <f t="shared" si="1"/>
        <v>556</v>
      </c>
      <c r="J34" s="79">
        <v>255</v>
      </c>
      <c r="K34" s="80">
        <v>301</v>
      </c>
      <c r="L34" s="78">
        <f>SUM(M34:N34)</f>
        <v>493</v>
      </c>
      <c r="M34" s="79">
        <v>240</v>
      </c>
      <c r="N34" s="80">
        <v>253</v>
      </c>
    </row>
    <row r="35" spans="2:14" ht="15.75" customHeight="1">
      <c r="B35" s="645">
        <v>65</v>
      </c>
      <c r="C35" s="641" t="s">
        <v>68</v>
      </c>
      <c r="D35" s="649">
        <v>69</v>
      </c>
      <c r="E35" s="168" t="s">
        <v>142</v>
      </c>
      <c r="F35" s="43">
        <f t="shared" si="0"/>
        <v>3162</v>
      </c>
      <c r="G35" s="44">
        <v>1470</v>
      </c>
      <c r="H35" s="45">
        <v>1692</v>
      </c>
      <c r="I35" s="42">
        <f t="shared" si="1"/>
        <v>3291</v>
      </c>
      <c r="J35" s="42">
        <v>1575</v>
      </c>
      <c r="K35" s="45">
        <v>1716</v>
      </c>
      <c r="L35" s="43">
        <f>SUM(M35+N35)</f>
        <v>3506</v>
      </c>
      <c r="M35" s="44">
        <v>1750</v>
      </c>
      <c r="N35" s="45">
        <v>1756</v>
      </c>
    </row>
    <row r="36" spans="2:14" ht="15.75" customHeight="1">
      <c r="B36" s="645"/>
      <c r="C36" s="641"/>
      <c r="D36" s="649"/>
      <c r="E36" s="169" t="s">
        <v>141</v>
      </c>
      <c r="F36" s="78">
        <f t="shared" si="0"/>
        <v>513</v>
      </c>
      <c r="G36" s="79">
        <v>253</v>
      </c>
      <c r="H36" s="80">
        <v>260</v>
      </c>
      <c r="I36" s="79">
        <f t="shared" si="1"/>
        <v>551</v>
      </c>
      <c r="J36" s="79">
        <v>283</v>
      </c>
      <c r="K36" s="80">
        <v>268</v>
      </c>
      <c r="L36" s="78">
        <f>SUM(M36:N36)</f>
        <v>529</v>
      </c>
      <c r="M36" s="79">
        <v>236</v>
      </c>
      <c r="N36" s="80">
        <v>293</v>
      </c>
    </row>
    <row r="37" spans="2:14" ht="15.75" customHeight="1">
      <c r="B37" s="645">
        <v>70</v>
      </c>
      <c r="C37" s="641" t="s">
        <v>68</v>
      </c>
      <c r="D37" s="649">
        <v>74</v>
      </c>
      <c r="E37" s="168" t="s">
        <v>142</v>
      </c>
      <c r="F37" s="43">
        <f t="shared" si="0"/>
        <v>2338</v>
      </c>
      <c r="G37" s="44">
        <v>968</v>
      </c>
      <c r="H37" s="45">
        <v>1370</v>
      </c>
      <c r="I37" s="42">
        <f t="shared" si="1"/>
        <v>2963</v>
      </c>
      <c r="J37" s="42">
        <v>1347</v>
      </c>
      <c r="K37" s="45">
        <v>1616</v>
      </c>
      <c r="L37" s="43">
        <f>SUM(M37+N37)</f>
        <v>3083</v>
      </c>
      <c r="M37" s="44">
        <v>1430</v>
      </c>
      <c r="N37" s="45">
        <v>1653</v>
      </c>
    </row>
    <row r="38" spans="2:14" ht="15.75" customHeight="1">
      <c r="B38" s="645"/>
      <c r="C38" s="641"/>
      <c r="D38" s="649"/>
      <c r="E38" s="169" t="s">
        <v>141</v>
      </c>
      <c r="F38" s="78">
        <f t="shared" si="0"/>
        <v>411</v>
      </c>
      <c r="G38" s="79">
        <v>166</v>
      </c>
      <c r="H38" s="80">
        <v>245</v>
      </c>
      <c r="I38" s="79">
        <f t="shared" si="1"/>
        <v>467</v>
      </c>
      <c r="J38" s="79">
        <v>226</v>
      </c>
      <c r="K38" s="80">
        <v>241</v>
      </c>
      <c r="L38" s="78">
        <f>SUM(M38:N38)</f>
        <v>499</v>
      </c>
      <c r="M38" s="79">
        <v>245</v>
      </c>
      <c r="N38" s="80">
        <v>254</v>
      </c>
    </row>
    <row r="39" spans="2:14" ht="15.75" customHeight="1">
      <c r="B39" s="645">
        <v>75</v>
      </c>
      <c r="C39" s="641" t="s">
        <v>68</v>
      </c>
      <c r="D39" s="649">
        <v>79</v>
      </c>
      <c r="E39" s="168" t="s">
        <v>142</v>
      </c>
      <c r="F39" s="43">
        <f t="shared" si="0"/>
        <v>1668</v>
      </c>
      <c r="G39" s="44">
        <v>623</v>
      </c>
      <c r="H39" s="45">
        <v>1045</v>
      </c>
      <c r="I39" s="42">
        <f t="shared" si="1"/>
        <v>2081</v>
      </c>
      <c r="J39" s="42">
        <v>809</v>
      </c>
      <c r="K39" s="45">
        <v>1272</v>
      </c>
      <c r="L39" s="43">
        <f>SUM(M39+N39)</f>
        <v>2653</v>
      </c>
      <c r="M39" s="44">
        <v>1154</v>
      </c>
      <c r="N39" s="45">
        <v>1499</v>
      </c>
    </row>
    <row r="40" spans="2:14" ht="15.75" customHeight="1">
      <c r="B40" s="645"/>
      <c r="C40" s="641"/>
      <c r="D40" s="649"/>
      <c r="E40" s="169" t="s">
        <v>141</v>
      </c>
      <c r="F40" s="78">
        <f t="shared" si="0"/>
        <v>318</v>
      </c>
      <c r="G40" s="79">
        <v>116</v>
      </c>
      <c r="H40" s="80">
        <v>202</v>
      </c>
      <c r="I40" s="79">
        <f t="shared" si="1"/>
        <v>365</v>
      </c>
      <c r="J40" s="79">
        <v>147</v>
      </c>
      <c r="K40" s="80">
        <v>218</v>
      </c>
      <c r="L40" s="78">
        <f>SUM(M40:N40)</f>
        <v>413</v>
      </c>
      <c r="M40" s="79">
        <v>187</v>
      </c>
      <c r="N40" s="80">
        <v>226</v>
      </c>
    </row>
    <row r="41" spans="2:14" ht="15.75" customHeight="1">
      <c r="B41" s="645">
        <v>80</v>
      </c>
      <c r="C41" s="641" t="s">
        <v>68</v>
      </c>
      <c r="D41" s="649">
        <v>84</v>
      </c>
      <c r="E41" s="168" t="s">
        <v>142</v>
      </c>
      <c r="F41" s="43">
        <f t="shared" si="0"/>
        <v>1159</v>
      </c>
      <c r="G41" s="44">
        <v>409</v>
      </c>
      <c r="H41" s="45">
        <v>750</v>
      </c>
      <c r="I41" s="42">
        <f t="shared" si="1"/>
        <v>1307</v>
      </c>
      <c r="J41" s="42">
        <v>455</v>
      </c>
      <c r="K41" s="45">
        <v>852</v>
      </c>
      <c r="L41" s="43">
        <f>SUM(M41+N41)</f>
        <v>1705</v>
      </c>
      <c r="M41" s="44">
        <v>606</v>
      </c>
      <c r="N41" s="45">
        <v>1099</v>
      </c>
    </row>
    <row r="42" spans="2:14" ht="15.75" customHeight="1">
      <c r="B42" s="645"/>
      <c r="C42" s="641"/>
      <c r="D42" s="649"/>
      <c r="E42" s="169" t="s">
        <v>141</v>
      </c>
      <c r="F42" s="78">
        <f t="shared" si="0"/>
        <v>253</v>
      </c>
      <c r="G42" s="79">
        <v>85</v>
      </c>
      <c r="H42" s="80">
        <v>168</v>
      </c>
      <c r="I42" s="79">
        <f t="shared" si="1"/>
        <v>265</v>
      </c>
      <c r="J42" s="79">
        <v>89</v>
      </c>
      <c r="K42" s="80">
        <v>176</v>
      </c>
      <c r="L42" s="78">
        <f>SUM(M42:N42)</f>
        <v>299</v>
      </c>
      <c r="M42" s="79">
        <v>113</v>
      </c>
      <c r="N42" s="80">
        <v>186</v>
      </c>
    </row>
    <row r="43" spans="2:14" ht="15.75" customHeight="1">
      <c r="B43" s="645">
        <v>85</v>
      </c>
      <c r="C43" s="641" t="s">
        <v>68</v>
      </c>
      <c r="D43" s="649">
        <v>89</v>
      </c>
      <c r="E43" s="168" t="s">
        <v>142</v>
      </c>
      <c r="F43" s="43">
        <f t="shared" si="0"/>
        <v>568</v>
      </c>
      <c r="G43" s="44">
        <v>193</v>
      </c>
      <c r="H43" s="45">
        <v>375</v>
      </c>
      <c r="I43" s="42">
        <f t="shared" si="1"/>
        <v>816</v>
      </c>
      <c r="J43" s="42">
        <v>242</v>
      </c>
      <c r="K43" s="45">
        <v>574</v>
      </c>
      <c r="L43" s="43">
        <f>SUM(M43+N43)</f>
        <v>950</v>
      </c>
      <c r="M43" s="44">
        <v>283</v>
      </c>
      <c r="N43" s="45">
        <v>667</v>
      </c>
    </row>
    <row r="44" spans="2:14" ht="15.75" customHeight="1">
      <c r="B44" s="645"/>
      <c r="C44" s="641"/>
      <c r="D44" s="649"/>
      <c r="E44" s="169" t="s">
        <v>141</v>
      </c>
      <c r="F44" s="78">
        <f t="shared" si="0"/>
        <v>142</v>
      </c>
      <c r="G44" s="79">
        <v>45</v>
      </c>
      <c r="H44" s="80">
        <v>97</v>
      </c>
      <c r="I44" s="79">
        <f t="shared" si="1"/>
        <v>147</v>
      </c>
      <c r="J44" s="79">
        <v>36</v>
      </c>
      <c r="K44" s="80">
        <v>111</v>
      </c>
      <c r="L44" s="78">
        <f>SUM(M44:N44)</f>
        <v>194</v>
      </c>
      <c r="M44" s="79">
        <v>55</v>
      </c>
      <c r="N44" s="80">
        <v>139</v>
      </c>
    </row>
    <row r="45" spans="2:14" ht="15.75" customHeight="1">
      <c r="B45" s="645">
        <v>90</v>
      </c>
      <c r="C45" s="641" t="s">
        <v>68</v>
      </c>
      <c r="D45" s="649">
        <v>94</v>
      </c>
      <c r="E45" s="168" t="s">
        <v>142</v>
      </c>
      <c r="F45" s="43">
        <f t="shared" si="0"/>
        <v>160</v>
      </c>
      <c r="G45" s="44">
        <v>46</v>
      </c>
      <c r="H45" s="45">
        <v>114</v>
      </c>
      <c r="I45" s="42">
        <f t="shared" si="1"/>
        <v>292</v>
      </c>
      <c r="J45" s="42">
        <v>88</v>
      </c>
      <c r="K45" s="45">
        <v>204</v>
      </c>
      <c r="L45" s="43">
        <f>SUM(M45+N45)</f>
        <v>407</v>
      </c>
      <c r="M45" s="44">
        <v>92</v>
      </c>
      <c r="N45" s="45">
        <v>315</v>
      </c>
    </row>
    <row r="46" spans="2:14" ht="15.75" customHeight="1">
      <c r="B46" s="645"/>
      <c r="C46" s="641"/>
      <c r="D46" s="649"/>
      <c r="E46" s="169" t="s">
        <v>141</v>
      </c>
      <c r="F46" s="78">
        <f t="shared" si="0"/>
        <v>46</v>
      </c>
      <c r="G46" s="79">
        <v>14</v>
      </c>
      <c r="H46" s="80">
        <v>32</v>
      </c>
      <c r="I46" s="79">
        <f t="shared" si="1"/>
        <v>72</v>
      </c>
      <c r="J46" s="79">
        <v>13</v>
      </c>
      <c r="K46" s="80">
        <v>59</v>
      </c>
      <c r="L46" s="78">
        <f>SUM(M46:N46)</f>
        <v>87</v>
      </c>
      <c r="M46" s="79">
        <v>21</v>
      </c>
      <c r="N46" s="80">
        <v>66</v>
      </c>
    </row>
    <row r="47" spans="2:14" ht="15.75" customHeight="1">
      <c r="B47" s="645">
        <v>95</v>
      </c>
      <c r="C47" s="641" t="s">
        <v>68</v>
      </c>
      <c r="D47" s="649">
        <v>99</v>
      </c>
      <c r="E47" s="168" t="s">
        <v>142</v>
      </c>
      <c r="F47" s="43">
        <f t="shared" si="0"/>
        <v>33</v>
      </c>
      <c r="G47" s="44">
        <v>9</v>
      </c>
      <c r="H47" s="45">
        <v>24</v>
      </c>
      <c r="I47" s="42">
        <f t="shared" si="1"/>
        <v>51</v>
      </c>
      <c r="J47" s="42">
        <v>9</v>
      </c>
      <c r="K47" s="45">
        <v>42</v>
      </c>
      <c r="L47" s="43">
        <f>SUM(M47+N47)</f>
        <v>108</v>
      </c>
      <c r="M47" s="44">
        <v>26</v>
      </c>
      <c r="N47" s="45">
        <v>82</v>
      </c>
    </row>
    <row r="48" spans="2:14" ht="15.75" customHeight="1">
      <c r="B48" s="645"/>
      <c r="C48" s="641"/>
      <c r="D48" s="649"/>
      <c r="E48" s="169" t="s">
        <v>141</v>
      </c>
      <c r="F48" s="78">
        <f t="shared" si="0"/>
        <v>1</v>
      </c>
      <c r="G48" s="79">
        <v>1</v>
      </c>
      <c r="H48" s="80">
        <v>0</v>
      </c>
      <c r="I48" s="79">
        <f t="shared" si="1"/>
        <v>13</v>
      </c>
      <c r="J48" s="79">
        <v>2</v>
      </c>
      <c r="K48" s="80">
        <v>11</v>
      </c>
      <c r="L48" s="78">
        <f>SUM(M48:N48)</f>
        <v>31</v>
      </c>
      <c r="M48" s="79">
        <v>4</v>
      </c>
      <c r="N48" s="80">
        <v>27</v>
      </c>
    </row>
    <row r="49" spans="2:14" ht="15.75" customHeight="1">
      <c r="B49" s="546" t="s">
        <v>151</v>
      </c>
      <c r="C49" s="646"/>
      <c r="D49" s="647"/>
      <c r="E49" s="168" t="s">
        <v>142</v>
      </c>
      <c r="F49" s="43">
        <f t="shared" si="0"/>
        <v>3</v>
      </c>
      <c r="G49" s="44">
        <v>1</v>
      </c>
      <c r="H49" s="45">
        <v>2</v>
      </c>
      <c r="I49" s="42">
        <f t="shared" si="1"/>
        <v>4</v>
      </c>
      <c r="J49" s="42">
        <v>1</v>
      </c>
      <c r="K49" s="45">
        <v>3</v>
      </c>
      <c r="L49" s="43">
        <f>SUM(M49+N49)</f>
        <v>9</v>
      </c>
      <c r="M49" s="44">
        <v>1</v>
      </c>
      <c r="N49" s="45">
        <v>8</v>
      </c>
    </row>
    <row r="50" spans="2:14" ht="15.75" customHeight="1">
      <c r="B50" s="546"/>
      <c r="C50" s="646"/>
      <c r="D50" s="647"/>
      <c r="E50" s="169" t="s">
        <v>141</v>
      </c>
      <c r="F50" s="78">
        <f t="shared" si="0"/>
        <v>1</v>
      </c>
      <c r="G50" s="79">
        <v>0</v>
      </c>
      <c r="H50" s="80">
        <v>1</v>
      </c>
      <c r="I50" s="79">
        <f t="shared" si="1"/>
        <v>0</v>
      </c>
      <c r="J50" s="79">
        <v>0</v>
      </c>
      <c r="K50" s="80">
        <v>0</v>
      </c>
      <c r="L50" s="78">
        <f>SUM(M50:N50)</f>
        <v>3</v>
      </c>
      <c r="M50" s="79">
        <v>0</v>
      </c>
      <c r="N50" s="80">
        <v>3</v>
      </c>
    </row>
    <row r="51" spans="2:14" ht="15.75" customHeight="1">
      <c r="B51" s="546" t="s">
        <v>57</v>
      </c>
      <c r="C51" s="646"/>
      <c r="D51" s="647"/>
      <c r="E51" s="168" t="s">
        <v>142</v>
      </c>
      <c r="F51" s="43">
        <f t="shared" si="0"/>
        <v>1</v>
      </c>
      <c r="G51" s="44">
        <v>1</v>
      </c>
      <c r="H51" s="45">
        <v>0</v>
      </c>
      <c r="I51" s="44">
        <f t="shared" si="1"/>
        <v>2</v>
      </c>
      <c r="J51" s="44">
        <v>2</v>
      </c>
      <c r="K51" s="45">
        <v>0</v>
      </c>
      <c r="L51" s="43">
        <f>SUM(M51+N51)</f>
        <v>1</v>
      </c>
      <c r="M51" s="44">
        <v>1</v>
      </c>
      <c r="N51" s="45">
        <v>0</v>
      </c>
    </row>
    <row r="52" spans="2:14" ht="15.75" customHeight="1">
      <c r="B52" s="656"/>
      <c r="C52" s="657"/>
      <c r="D52" s="658"/>
      <c r="E52" s="169" t="s">
        <v>141</v>
      </c>
      <c r="F52" s="78">
        <f t="shared" si="0"/>
        <v>0</v>
      </c>
      <c r="G52" s="79">
        <v>0</v>
      </c>
      <c r="H52" s="80">
        <v>0</v>
      </c>
      <c r="I52" s="79">
        <f t="shared" si="1"/>
        <v>0</v>
      </c>
      <c r="J52" s="79">
        <v>0</v>
      </c>
      <c r="K52" s="80">
        <v>0</v>
      </c>
      <c r="L52" s="78">
        <f>SUM(M52:N52)</f>
        <v>0</v>
      </c>
      <c r="M52" s="79">
        <v>0</v>
      </c>
      <c r="N52" s="80">
        <v>0</v>
      </c>
    </row>
    <row r="53" spans="13:14" ht="13.5">
      <c r="M53" s="651" t="s">
        <v>137</v>
      </c>
      <c r="N53" s="652"/>
    </row>
    <row r="54" ht="13.5">
      <c r="B54" s="34" t="s">
        <v>122</v>
      </c>
    </row>
    <row r="55" spans="3:11" ht="15" customHeight="1">
      <c r="C55" s="33"/>
      <c r="D55" s="35"/>
      <c r="E55" s="35"/>
      <c r="H55" s="178" t="s">
        <v>377</v>
      </c>
      <c r="I55" s="179"/>
      <c r="J55" s="62"/>
      <c r="K55" s="62"/>
    </row>
    <row r="56" spans="2:11" ht="16.5" customHeight="1">
      <c r="B56" s="620" t="s">
        <v>67</v>
      </c>
      <c r="C56" s="643"/>
      <c r="D56" s="643"/>
      <c r="E56" s="639"/>
      <c r="F56" s="634" t="s">
        <v>363</v>
      </c>
      <c r="G56" s="635"/>
      <c r="H56" s="636"/>
      <c r="I56" s="654"/>
      <c r="J56" s="655"/>
      <c r="K56" s="655"/>
    </row>
    <row r="57" spans="2:11" ht="15.75" customHeight="1">
      <c r="B57" s="622"/>
      <c r="C57" s="644"/>
      <c r="D57" s="644"/>
      <c r="E57" s="640"/>
      <c r="F57" s="38" t="s">
        <v>9</v>
      </c>
      <c r="G57" s="38" t="s">
        <v>2</v>
      </c>
      <c r="H57" s="38" t="s">
        <v>3</v>
      </c>
      <c r="I57" s="180"/>
      <c r="J57" s="181"/>
      <c r="K57" s="181"/>
    </row>
    <row r="58" spans="2:11" ht="10.5" customHeight="1">
      <c r="B58" s="68"/>
      <c r="C58" s="167"/>
      <c r="D58" s="167"/>
      <c r="E58" s="185"/>
      <c r="F58" s="81" t="s">
        <v>24</v>
      </c>
      <c r="G58" s="39" t="s">
        <v>24</v>
      </c>
      <c r="H58" s="41" t="s">
        <v>24</v>
      </c>
      <c r="I58" s="173"/>
      <c r="J58" s="11"/>
      <c r="K58" s="11"/>
    </row>
    <row r="59" spans="2:11" ht="30" customHeight="1">
      <c r="B59" s="546" t="s">
        <v>150</v>
      </c>
      <c r="C59" s="641"/>
      <c r="D59" s="641"/>
      <c r="E59" s="607"/>
      <c r="F59" s="49">
        <f>G59+H59</f>
        <v>67975</v>
      </c>
      <c r="G59" s="50">
        <f>G61+G62+G63+G64+G65+G66+G67+G68+G69+G70+G71+G72+G73+G74+G75+G76+G77+G78+G79+G80+G81+G82</f>
        <v>33186</v>
      </c>
      <c r="H59" s="183">
        <f>H61+H62+H63+H64+H65+H66+H67+H68+H69+H70+H71+H72+H73+H74+H75+H76+H77+H78+H79+H80+H81+H82</f>
        <v>34789</v>
      </c>
      <c r="I59" s="173"/>
      <c r="J59" s="11"/>
      <c r="K59" s="11"/>
    </row>
    <row r="60" spans="2:11" ht="3.75" customHeight="1">
      <c r="B60" s="170"/>
      <c r="C60" s="167"/>
      <c r="D60" s="167"/>
      <c r="E60" s="200"/>
      <c r="F60" s="49"/>
      <c r="G60" s="50"/>
      <c r="H60" s="183"/>
      <c r="I60" s="173"/>
      <c r="J60" s="11"/>
      <c r="K60" s="11"/>
    </row>
    <row r="61" spans="2:11" ht="30" customHeight="1">
      <c r="B61" s="546" t="s">
        <v>396</v>
      </c>
      <c r="C61" s="641"/>
      <c r="D61" s="641"/>
      <c r="E61" s="607"/>
      <c r="F61" s="49">
        <f aca="true" t="shared" si="2" ref="F61:F67">SUM(G61+H61)</f>
        <v>2647</v>
      </c>
      <c r="G61" s="50">
        <v>1344</v>
      </c>
      <c r="H61" s="183">
        <v>1303</v>
      </c>
      <c r="I61" s="173"/>
      <c r="J61" s="11"/>
      <c r="K61" s="11"/>
    </row>
    <row r="62" spans="2:11" ht="30" customHeight="1">
      <c r="B62" s="546" t="s">
        <v>397</v>
      </c>
      <c r="C62" s="641"/>
      <c r="D62" s="641"/>
      <c r="E62" s="607"/>
      <c r="F62" s="49">
        <f t="shared" si="2"/>
        <v>3092</v>
      </c>
      <c r="G62" s="50">
        <v>1569</v>
      </c>
      <c r="H62" s="183">
        <v>1523</v>
      </c>
      <c r="I62" s="173"/>
      <c r="J62" s="11"/>
      <c r="K62" s="11"/>
    </row>
    <row r="63" spans="2:11" ht="30" customHeight="1">
      <c r="B63" s="546" t="s">
        <v>395</v>
      </c>
      <c r="C63" s="641"/>
      <c r="D63" s="641"/>
      <c r="E63" s="607"/>
      <c r="F63" s="49">
        <f t="shared" si="2"/>
        <v>3457</v>
      </c>
      <c r="G63" s="50">
        <v>1725</v>
      </c>
      <c r="H63" s="183">
        <v>1732</v>
      </c>
      <c r="I63" s="173"/>
      <c r="J63" s="11"/>
      <c r="K63" s="11"/>
    </row>
    <row r="64" spans="2:11" ht="30" customHeight="1">
      <c r="B64" s="546" t="s">
        <v>398</v>
      </c>
      <c r="C64" s="641"/>
      <c r="D64" s="641"/>
      <c r="E64" s="607"/>
      <c r="F64" s="49">
        <f t="shared" si="2"/>
        <v>3442</v>
      </c>
      <c r="G64" s="50">
        <v>1735</v>
      </c>
      <c r="H64" s="183">
        <v>1707</v>
      </c>
      <c r="I64" s="173"/>
      <c r="J64" s="11"/>
      <c r="K64" s="11"/>
    </row>
    <row r="65" spans="2:11" ht="30" customHeight="1">
      <c r="B65" s="546" t="s">
        <v>399</v>
      </c>
      <c r="C65" s="641"/>
      <c r="D65" s="641"/>
      <c r="E65" s="607"/>
      <c r="F65" s="49">
        <f t="shared" si="2"/>
        <v>2859</v>
      </c>
      <c r="G65" s="50">
        <v>1425</v>
      </c>
      <c r="H65" s="183">
        <v>1434</v>
      </c>
      <c r="I65" s="173"/>
      <c r="J65" s="11"/>
      <c r="K65" s="11"/>
    </row>
    <row r="66" spans="2:11" ht="30" customHeight="1">
      <c r="B66" s="546" t="s">
        <v>400</v>
      </c>
      <c r="C66" s="641"/>
      <c r="D66" s="641"/>
      <c r="E66" s="607"/>
      <c r="F66" s="49">
        <f t="shared" si="2"/>
        <v>3318</v>
      </c>
      <c r="G66" s="50">
        <v>1696</v>
      </c>
      <c r="H66" s="183">
        <v>1622</v>
      </c>
      <c r="I66" s="173"/>
      <c r="J66" s="11"/>
      <c r="K66" s="11"/>
    </row>
    <row r="67" spans="2:11" ht="30" customHeight="1">
      <c r="B67" s="546" t="s">
        <v>401</v>
      </c>
      <c r="C67" s="641"/>
      <c r="D67" s="641"/>
      <c r="E67" s="607"/>
      <c r="F67" s="49">
        <f t="shared" si="2"/>
        <v>3946</v>
      </c>
      <c r="G67" s="50">
        <v>2031</v>
      </c>
      <c r="H67" s="183">
        <v>1915</v>
      </c>
      <c r="I67" s="173"/>
      <c r="J67" s="11"/>
      <c r="K67" s="11"/>
    </row>
    <row r="68" spans="2:11" ht="30" customHeight="1">
      <c r="B68" s="546" t="s">
        <v>402</v>
      </c>
      <c r="C68" s="641"/>
      <c r="D68" s="641"/>
      <c r="E68" s="607"/>
      <c r="F68" s="49">
        <f>SUM(G68:H68)</f>
        <v>4997</v>
      </c>
      <c r="G68" s="50">
        <v>2593</v>
      </c>
      <c r="H68" s="183">
        <v>2404</v>
      </c>
      <c r="I68" s="173"/>
      <c r="J68" s="11"/>
      <c r="K68" s="11"/>
    </row>
    <row r="69" spans="2:11" ht="30" customHeight="1">
      <c r="B69" s="546" t="s">
        <v>403</v>
      </c>
      <c r="C69" s="641"/>
      <c r="D69" s="641"/>
      <c r="E69" s="607"/>
      <c r="F69" s="49">
        <f aca="true" t="shared" si="3" ref="F69:F82">SUM(G69+H69)</f>
        <v>4380</v>
      </c>
      <c r="G69" s="50">
        <v>2174</v>
      </c>
      <c r="H69" s="183">
        <v>2206</v>
      </c>
      <c r="I69" s="173"/>
      <c r="J69" s="11"/>
      <c r="K69" s="11"/>
    </row>
    <row r="70" spans="2:11" ht="30" customHeight="1">
      <c r="B70" s="546" t="s">
        <v>404</v>
      </c>
      <c r="C70" s="641"/>
      <c r="D70" s="641"/>
      <c r="E70" s="607"/>
      <c r="F70" s="49">
        <f t="shared" si="3"/>
        <v>4171</v>
      </c>
      <c r="G70" s="50">
        <v>2092</v>
      </c>
      <c r="H70" s="183">
        <v>2079</v>
      </c>
      <c r="I70" s="173"/>
      <c r="J70" s="11"/>
      <c r="K70" s="11"/>
    </row>
    <row r="71" spans="2:11" ht="30" customHeight="1">
      <c r="B71" s="546" t="s">
        <v>405</v>
      </c>
      <c r="C71" s="641"/>
      <c r="D71" s="641"/>
      <c r="E71" s="607"/>
      <c r="F71" s="49">
        <f t="shared" si="3"/>
        <v>4257</v>
      </c>
      <c r="G71" s="50">
        <v>2160</v>
      </c>
      <c r="H71" s="183">
        <v>2097</v>
      </c>
      <c r="I71" s="173"/>
      <c r="J71" s="11"/>
      <c r="K71" s="11"/>
    </row>
    <row r="72" spans="2:11" ht="30" customHeight="1">
      <c r="B72" s="546" t="s">
        <v>406</v>
      </c>
      <c r="C72" s="641"/>
      <c r="D72" s="641"/>
      <c r="E72" s="607"/>
      <c r="F72" s="49">
        <f t="shared" si="3"/>
        <v>5117</v>
      </c>
      <c r="G72" s="50">
        <v>2502</v>
      </c>
      <c r="H72" s="183">
        <v>2615</v>
      </c>
      <c r="I72" s="173"/>
      <c r="J72" s="11"/>
      <c r="K72" s="11"/>
    </row>
    <row r="73" spans="2:11" ht="30" customHeight="1">
      <c r="B73" s="546" t="s">
        <v>407</v>
      </c>
      <c r="C73" s="641"/>
      <c r="D73" s="641"/>
      <c r="E73" s="607"/>
      <c r="F73" s="49">
        <f t="shared" si="3"/>
        <v>5870</v>
      </c>
      <c r="G73" s="50">
        <v>2934</v>
      </c>
      <c r="H73" s="183">
        <v>2936</v>
      </c>
      <c r="I73" s="173"/>
      <c r="J73" s="11"/>
      <c r="K73" s="11"/>
    </row>
    <row r="74" spans="2:11" ht="30" customHeight="1">
      <c r="B74" s="546" t="s">
        <v>408</v>
      </c>
      <c r="C74" s="641"/>
      <c r="D74" s="641"/>
      <c r="E74" s="607"/>
      <c r="F74" s="49">
        <f t="shared" si="3"/>
        <v>4483</v>
      </c>
      <c r="G74" s="50">
        <v>2206</v>
      </c>
      <c r="H74" s="183">
        <v>2277</v>
      </c>
      <c r="I74" s="173"/>
      <c r="J74" s="11"/>
      <c r="K74" s="11"/>
    </row>
    <row r="75" spans="2:11" ht="30" customHeight="1">
      <c r="B75" s="546" t="s">
        <v>409</v>
      </c>
      <c r="C75" s="641"/>
      <c r="D75" s="641"/>
      <c r="E75" s="607"/>
      <c r="F75" s="49">
        <f t="shared" si="3"/>
        <v>3757</v>
      </c>
      <c r="G75" s="50">
        <v>1796</v>
      </c>
      <c r="H75" s="183">
        <v>1961</v>
      </c>
      <c r="I75" s="173"/>
      <c r="J75" s="11"/>
      <c r="K75" s="11"/>
    </row>
    <row r="76" spans="2:11" ht="30" customHeight="1">
      <c r="B76" s="546" t="s">
        <v>410</v>
      </c>
      <c r="C76" s="641"/>
      <c r="D76" s="641"/>
      <c r="E76" s="607"/>
      <c r="F76" s="49">
        <f t="shared" si="3"/>
        <v>3260</v>
      </c>
      <c r="G76" s="50">
        <v>1452</v>
      </c>
      <c r="H76" s="183">
        <v>1808</v>
      </c>
      <c r="I76" s="173"/>
      <c r="J76" s="11"/>
      <c r="K76" s="11"/>
    </row>
    <row r="77" spans="2:11" ht="30" customHeight="1">
      <c r="B77" s="546" t="s">
        <v>411</v>
      </c>
      <c r="C77" s="641"/>
      <c r="D77" s="641"/>
      <c r="E77" s="607"/>
      <c r="F77" s="49">
        <f t="shared" si="3"/>
        <v>2538</v>
      </c>
      <c r="G77" s="50">
        <v>1032</v>
      </c>
      <c r="H77" s="183">
        <v>1506</v>
      </c>
      <c r="I77" s="173"/>
      <c r="J77" s="11"/>
      <c r="K77" s="11"/>
    </row>
    <row r="78" spans="2:11" ht="30" customHeight="1">
      <c r="B78" s="546" t="s">
        <v>412</v>
      </c>
      <c r="C78" s="641"/>
      <c r="D78" s="641"/>
      <c r="E78" s="607"/>
      <c r="F78" s="49">
        <f t="shared" si="3"/>
        <v>1409</v>
      </c>
      <c r="G78" s="50">
        <v>429</v>
      </c>
      <c r="H78" s="183">
        <v>980</v>
      </c>
      <c r="I78" s="173"/>
      <c r="J78" s="11"/>
      <c r="K78" s="11"/>
    </row>
    <row r="79" spans="2:11" ht="30" customHeight="1">
      <c r="B79" s="546" t="s">
        <v>413</v>
      </c>
      <c r="C79" s="641"/>
      <c r="D79" s="641"/>
      <c r="E79" s="607"/>
      <c r="F79" s="49">
        <f t="shared" si="3"/>
        <v>609</v>
      </c>
      <c r="G79" s="50">
        <v>127</v>
      </c>
      <c r="H79" s="183">
        <v>482</v>
      </c>
      <c r="I79" s="173"/>
      <c r="J79" s="11"/>
      <c r="K79" s="11"/>
    </row>
    <row r="80" spans="2:11" ht="30" customHeight="1">
      <c r="B80" s="546" t="s">
        <v>414</v>
      </c>
      <c r="C80" s="641"/>
      <c r="D80" s="641"/>
      <c r="E80" s="607"/>
      <c r="F80" s="49">
        <f t="shared" si="3"/>
        <v>173</v>
      </c>
      <c r="G80" s="50">
        <v>38</v>
      </c>
      <c r="H80" s="183">
        <v>135</v>
      </c>
      <c r="I80" s="173"/>
      <c r="J80" s="11"/>
      <c r="K80" s="11"/>
    </row>
    <row r="81" spans="2:11" ht="30" customHeight="1">
      <c r="B81" s="546" t="s">
        <v>151</v>
      </c>
      <c r="C81" s="641"/>
      <c r="D81" s="641"/>
      <c r="E81" s="607"/>
      <c r="F81" s="49">
        <f t="shared" si="3"/>
        <v>30</v>
      </c>
      <c r="G81" s="50">
        <v>7</v>
      </c>
      <c r="H81" s="183">
        <v>23</v>
      </c>
      <c r="I81" s="173"/>
      <c r="J81" s="11"/>
      <c r="K81" s="11"/>
    </row>
    <row r="82" spans="2:11" ht="30" customHeight="1">
      <c r="B82" s="547" t="s">
        <v>57</v>
      </c>
      <c r="C82" s="642"/>
      <c r="D82" s="642"/>
      <c r="E82" s="610"/>
      <c r="F82" s="184">
        <f t="shared" si="3"/>
        <v>163</v>
      </c>
      <c r="G82" s="50">
        <v>119</v>
      </c>
      <c r="H82" s="183">
        <v>44</v>
      </c>
      <c r="I82" s="173"/>
      <c r="J82" s="11"/>
      <c r="K82" s="11"/>
    </row>
    <row r="83" spans="7:8" ht="18.75" customHeight="1">
      <c r="G83" s="182"/>
      <c r="H83" s="177" t="s">
        <v>137</v>
      </c>
    </row>
  </sheetData>
  <sheetProtection/>
  <mergeCells count="95">
    <mergeCell ref="D31:D32"/>
    <mergeCell ref="I56:K56"/>
    <mergeCell ref="B51:D52"/>
    <mergeCell ref="B47:B48"/>
    <mergeCell ref="C47:C48"/>
    <mergeCell ref="D47:D48"/>
    <mergeCell ref="B49:D50"/>
    <mergeCell ref="B56:E57"/>
    <mergeCell ref="F56:H56"/>
    <mergeCell ref="C41:C42"/>
    <mergeCell ref="L2:N2"/>
    <mergeCell ref="B37:B38"/>
    <mergeCell ref="C37:C38"/>
    <mergeCell ref="B33:B34"/>
    <mergeCell ref="C33:C34"/>
    <mergeCell ref="D33:D34"/>
    <mergeCell ref="B35:B36"/>
    <mergeCell ref="C35:C36"/>
    <mergeCell ref="D35:D36"/>
    <mergeCell ref="C31:C32"/>
    <mergeCell ref="D37:D38"/>
    <mergeCell ref="B45:B46"/>
    <mergeCell ref="D41:D42"/>
    <mergeCell ref="C45:C46"/>
    <mergeCell ref="D45:D46"/>
    <mergeCell ref="B43:B44"/>
    <mergeCell ref="C43:C44"/>
    <mergeCell ref="D43:D44"/>
    <mergeCell ref="B41:B42"/>
    <mergeCell ref="B27:B28"/>
    <mergeCell ref="C27:C28"/>
    <mergeCell ref="D27:D28"/>
    <mergeCell ref="B39:B40"/>
    <mergeCell ref="C39:C40"/>
    <mergeCell ref="D39:D40"/>
    <mergeCell ref="B29:B30"/>
    <mergeCell ref="C29:C30"/>
    <mergeCell ref="D29:D30"/>
    <mergeCell ref="B31:B32"/>
    <mergeCell ref="B25:B26"/>
    <mergeCell ref="C25:C26"/>
    <mergeCell ref="D17:D18"/>
    <mergeCell ref="B19:B20"/>
    <mergeCell ref="C19:C20"/>
    <mergeCell ref="D19:D20"/>
    <mergeCell ref="C17:C18"/>
    <mergeCell ref="D25:D26"/>
    <mergeCell ref="C23:C24"/>
    <mergeCell ref="D23:D24"/>
    <mergeCell ref="D15:D16"/>
    <mergeCell ref="B17:B18"/>
    <mergeCell ref="B21:B22"/>
    <mergeCell ref="C21:C22"/>
    <mergeCell ref="D21:D22"/>
    <mergeCell ref="B15:B16"/>
    <mergeCell ref="D11:D12"/>
    <mergeCell ref="B13:B14"/>
    <mergeCell ref="C13:C14"/>
    <mergeCell ref="D13:D14"/>
    <mergeCell ref="M53:N53"/>
    <mergeCell ref="F3:H3"/>
    <mergeCell ref="I3:K3"/>
    <mergeCell ref="L3:N3"/>
    <mergeCell ref="C15:C16"/>
    <mergeCell ref="B23:B24"/>
    <mergeCell ref="B64:E64"/>
    <mergeCell ref="B63:E63"/>
    <mergeCell ref="B62:E62"/>
    <mergeCell ref="B3:E4"/>
    <mergeCell ref="B9:B10"/>
    <mergeCell ref="B6:D7"/>
    <mergeCell ref="D9:D10"/>
    <mergeCell ref="C9:C10"/>
    <mergeCell ref="B11:B12"/>
    <mergeCell ref="C11:C12"/>
    <mergeCell ref="B73:E73"/>
    <mergeCell ref="B59:E59"/>
    <mergeCell ref="B61:E61"/>
    <mergeCell ref="B71:E71"/>
    <mergeCell ref="B70:E70"/>
    <mergeCell ref="B69:E69"/>
    <mergeCell ref="B68:E68"/>
    <mergeCell ref="B67:E67"/>
    <mergeCell ref="B66:E66"/>
    <mergeCell ref="B65:E65"/>
    <mergeCell ref="B72:E72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</mergeCells>
  <printOptions/>
  <pageMargins left="0.6692913385826772" right="0.4330708661417323" top="0.5905511811023623" bottom="0.2755905511811024" header="0.5118110236220472" footer="0.35433070866141736"/>
  <pageSetup firstPageNumber="25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2016-06-03T06:59:44Z</cp:lastPrinted>
  <dcterms:created xsi:type="dcterms:W3CDTF">2003-08-04T02:25:21Z</dcterms:created>
  <dcterms:modified xsi:type="dcterms:W3CDTF">2016-06-03T06:59:52Z</dcterms:modified>
  <cp:category/>
  <cp:version/>
  <cp:contentType/>
  <cp:contentStatus/>
</cp:coreProperties>
</file>