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0" windowWidth="15000" windowHeight="9135" tabRatio="595" firstSheet="2" activeTab="9"/>
  </bookViews>
  <sheets>
    <sheet name="Ⅱ人口" sheetId="1" r:id="rId1"/>
    <sheet name="ピラミッド(22)" sheetId="2" r:id="rId2"/>
    <sheet name="ピラミッド (23)" sheetId="3" r:id="rId3"/>
    <sheet name="Ⅱ-1～3" sheetId="4" r:id="rId4"/>
    <sheet name="Ⅱ-4" sheetId="5" r:id="rId5"/>
    <sheet name="Ⅱ-5" sheetId="6" r:id="rId6"/>
    <sheet name="Ⅱ-6" sheetId="7" r:id="rId7"/>
    <sheet name="Ⅱ-7～9" sheetId="8" r:id="rId8"/>
    <sheet name="Ⅱ-10" sheetId="9" r:id="rId9"/>
    <sheet name="Ⅱ-11" sheetId="10" r:id="rId10"/>
    <sheet name="Ⅱ-12" sheetId="11" r:id="rId11"/>
  </sheets>
  <definedNames>
    <definedName name="_xlnm.Print_Area" localSheetId="3">'Ⅱ-1～3'!$B$1:$M$45</definedName>
    <definedName name="_xlnm.Print_Area" localSheetId="8">'Ⅱ-10'!$A$1:$K$131</definedName>
    <definedName name="_xlnm.Print_Area" localSheetId="9">'Ⅱ-11'!$A$1:$N$84</definedName>
    <definedName name="_xlnm.Print_Area" localSheetId="10">'Ⅱ-12'!$A$1:$H$57</definedName>
    <definedName name="_xlnm.Print_Area" localSheetId="4">'Ⅱ-4'!$A$1:$K$109</definedName>
    <definedName name="_xlnm.Print_Area" localSheetId="5">'Ⅱ-5'!$A$2:$O$110</definedName>
    <definedName name="_xlnm.Print_Area" localSheetId="6">'Ⅱ-6'!$A$1:$H$54</definedName>
    <definedName name="_xlnm.Print_Area" localSheetId="7">'Ⅱ-7～9'!$A$1:$K$96</definedName>
    <definedName name="_xlnm.Print_Area" localSheetId="0">'Ⅱ人口'!$A$1:$I$10</definedName>
    <definedName name="_xlnm.Print_Area" localSheetId="2">'ピラミッド (23)'!$A$1:$U$71</definedName>
    <definedName name="_xlnm.Print_Area" localSheetId="1">'ピラミッド(22)'!$A$1:$U$71</definedName>
    <definedName name="_xlnm.Print_Titles" localSheetId="4">'Ⅱ-4'!$1:$5</definedName>
    <definedName name="_xlnm.Print_Titles" localSheetId="5">'Ⅱ-5'!$1:$6</definedName>
  </definedNames>
  <calcPr fullCalcOnLoad="1"/>
</workbook>
</file>

<file path=xl/sharedStrings.xml><?xml version="1.0" encoding="utf-8"?>
<sst xmlns="http://schemas.openxmlformats.org/spreadsheetml/2006/main" count="1294" uniqueCount="619">
  <si>
    <t>口</t>
  </si>
  <si>
    <t>1.住民基本台帳人口の推移</t>
  </si>
  <si>
    <t>男</t>
  </si>
  <si>
    <t>女</t>
  </si>
  <si>
    <t>年 次</t>
  </si>
  <si>
    <t>世帯数</t>
  </si>
  <si>
    <t>人口密度</t>
  </si>
  <si>
    <t>年次</t>
  </si>
  <si>
    <t>人口</t>
  </si>
  <si>
    <t>２．外国人登録国籍別人口</t>
  </si>
  <si>
    <t>総数</t>
  </si>
  <si>
    <t>中国</t>
  </si>
  <si>
    <t>韓国</t>
  </si>
  <si>
    <t>朝鮮</t>
  </si>
  <si>
    <t>ﾌﾞﾗｼﾞﾙ</t>
  </si>
  <si>
    <t>イラン</t>
  </si>
  <si>
    <t>ﾊﾟｷｽﾀﾝ</t>
  </si>
  <si>
    <t>ペルー</t>
  </si>
  <si>
    <t>ﾌｨﾘﾋﾟﾝ</t>
  </si>
  <si>
    <t>　タイ</t>
  </si>
  <si>
    <t>米国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</si>
  <si>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</si>
  <si>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</si>
  <si>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</si>
  <si>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</si>
  <si>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</si>
  <si>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</si>
  <si>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</si>
  <si>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</si>
  <si>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</si>
  <si>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</si>
  <si>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</si>
  <si>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</si>
  <si>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</si>
  <si>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</si>
  <si>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</si>
  <si>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</si>
  <si>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</si>
  <si>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</si>
  <si>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４．行政区別世帯数の推移</t>
  </si>
  <si>
    <t>世帯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</si>
  <si>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</si>
  <si>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</si>
  <si>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</si>
  <si>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</si>
  <si>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</si>
  <si>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</si>
  <si>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</si>
  <si>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</si>
  <si>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５・6丁目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</si>
  <si>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</si>
  <si>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</si>
  <si>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</si>
  <si>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</si>
  <si>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</si>
  <si>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</si>
  <si>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</si>
  <si>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</si>
  <si>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</si>
  <si>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</si>
  <si>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</si>
  <si>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</si>
  <si>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</si>
  <si>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</si>
  <si>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</si>
  <si>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</si>
  <si>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</si>
  <si>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</si>
  <si>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</si>
  <si>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</si>
  <si>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</si>
  <si>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</si>
  <si>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</si>
  <si>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</si>
  <si>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</si>
  <si>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</si>
  <si>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</si>
  <si>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</si>
  <si>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</si>
  <si>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</si>
  <si>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</si>
  <si>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</si>
  <si>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</si>
  <si>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</si>
  <si>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美 九 里 地 区</t>
  </si>
  <si>
    <t>根　岸</t>
  </si>
  <si>
    <t>本　郷</t>
  </si>
  <si>
    <t>神　田</t>
  </si>
  <si>
    <t>矢　場</t>
  </si>
  <si>
    <t>保　美</t>
  </si>
  <si>
    <t>三本木</t>
  </si>
  <si>
    <t>高　山</t>
  </si>
  <si>
    <t>本郷田中</t>
  </si>
  <si>
    <t>平　井　地　区</t>
  </si>
  <si>
    <t>西平井</t>
  </si>
  <si>
    <t>東平井</t>
  </si>
  <si>
    <t>鮎　川</t>
  </si>
  <si>
    <t>緑　埜</t>
  </si>
  <si>
    <t>白　石</t>
  </si>
  <si>
    <t>三ツ木</t>
  </si>
  <si>
    <t>日　野　地　区</t>
  </si>
  <si>
    <t>金　井</t>
  </si>
  <si>
    <t>下日野</t>
  </si>
  <si>
    <t>上日野</t>
  </si>
  <si>
    <t>計</t>
  </si>
  <si>
    <t>藤　岡　地　区</t>
  </si>
  <si>
    <t>神　流　地　区</t>
  </si>
  <si>
    <t>小　野　地　区</t>
  </si>
  <si>
    <t>５.行政区別人口の推移</t>
  </si>
  <si>
    <t>大戸町</t>
  </si>
  <si>
    <t>１・２丁目・竹田町　</t>
  </si>
  <si>
    <t>栄 　町</t>
  </si>
  <si>
    <t>旭 　町</t>
  </si>
  <si>
    <t>5・6丁目</t>
  </si>
  <si>
    <t>仲 　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</si>
  <si>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</si>
  <si>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</si>
  <si>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</si>
  <si>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</si>
  <si>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</si>
  <si>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</si>
  <si>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</si>
  <si>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</si>
  <si>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</si>
  <si>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</si>
  <si>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</si>
  <si>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</si>
  <si>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</si>
  <si>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</si>
  <si>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</si>
  <si>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</si>
  <si>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</si>
  <si>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</si>
  <si>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</si>
  <si>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</si>
  <si>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</si>
  <si>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</si>
  <si>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</si>
  <si>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</si>
  <si>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</si>
  <si>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</si>
  <si>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</si>
  <si>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</si>
  <si>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</si>
  <si>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</si>
  <si>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</si>
  <si>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r>
      <t>美 九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里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地</t>
    </r>
    <r>
      <rPr>
        <b/>
        <sz val="11"/>
        <rFont val="明朝"/>
        <family val="1"/>
      </rPr>
      <t xml:space="preserve"> </t>
    </r>
    <r>
      <rPr>
        <b/>
        <sz val="11"/>
        <rFont val="明朝"/>
        <family val="1"/>
      </rPr>
      <t>区</t>
    </r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</si>
  <si>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</si>
  <si>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</si>
  <si>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</si>
  <si>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</si>
  <si>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</si>
  <si>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</si>
  <si>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</si>
  <si>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</si>
  <si>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</si>
  <si>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</si>
  <si>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本郷田中</t>
  </si>
  <si>
    <t>平　井　地　区</t>
  </si>
  <si>
    <t>西平井</t>
  </si>
  <si>
    <t>東平井</t>
  </si>
  <si>
    <t>鮎 　川</t>
  </si>
  <si>
    <t>緑　 埜</t>
  </si>
  <si>
    <t>白 　石</t>
  </si>
  <si>
    <t>三ツ木</t>
  </si>
  <si>
    <t>日　野　地　区</t>
  </si>
  <si>
    <t>金　 井</t>
  </si>
  <si>
    <t>下日野</t>
  </si>
  <si>
    <t>上日野</t>
  </si>
  <si>
    <t xml:space="preserve">   各年１０月１日現在</t>
  </si>
  <si>
    <t>調査回数</t>
  </si>
  <si>
    <t>施行年次</t>
  </si>
  <si>
    <t>人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</si>
  <si>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</si>
  <si>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</si>
  <si>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</si>
  <si>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</si>
  <si>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</si>
  <si>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</si>
  <si>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</si>
  <si>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</si>
  <si>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 xml:space="preserve">  各年１０月１日現在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</si>
  <si>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</si>
  <si>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</si>
  <si>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</si>
  <si>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</si>
  <si>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</si>
  <si>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</si>
  <si>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</si>
  <si>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</si>
  <si>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資料：国勢調査</t>
  </si>
  <si>
    <t>１０．産業大分類・男女別・１５歳以上就業者数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</si>
  <si>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</si>
  <si>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</si>
  <si>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</si>
  <si>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</si>
  <si>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</si>
  <si>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</si>
  <si>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</si>
  <si>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</si>
  <si>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</si>
  <si>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</si>
  <si>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</si>
  <si>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</si>
  <si>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</si>
  <si>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</si>
  <si>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昼間人口＝常住人口－流出人口＋流入人口</t>
  </si>
  <si>
    <t>　資料：国勢調査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</si>
  <si>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</si>
  <si>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</si>
  <si>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</si>
  <si>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</si>
  <si>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</si>
  <si>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 xml:space="preserve">  資料：国勢調査</t>
  </si>
  <si>
    <t>ｋ㎡</t>
  </si>
  <si>
    <t>人／ｋ㎡</t>
  </si>
  <si>
    <t>％</t>
  </si>
  <si>
    <t>７．人口集中地区人口（DID）・昼間人口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</si>
  <si>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</si>
  <si>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</si>
  <si>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</si>
  <si>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</si>
  <si>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</si>
  <si>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</si>
  <si>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</si>
  <si>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</si>
  <si>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△3,611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</si>
  <si>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</si>
  <si>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</si>
  <si>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</si>
  <si>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</si>
  <si>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</si>
  <si>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</si>
  <si>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</si>
  <si>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</si>
  <si>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</si>
  <si>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</si>
  <si>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</si>
  <si>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</si>
  <si>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</si>
  <si>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 xml:space="preserve"> </t>
  </si>
  <si>
    <t>年少人口</t>
  </si>
  <si>
    <t>老　年　人　口</t>
  </si>
  <si>
    <t>第1次産業</t>
  </si>
  <si>
    <t>第2次産業</t>
  </si>
  <si>
    <t>第3次産業</t>
  </si>
  <si>
    <t>平成12年</t>
  </si>
  <si>
    <t>平成７年</t>
  </si>
  <si>
    <t>平成２年</t>
  </si>
  <si>
    <t>１１．年齢別人口の推移</t>
  </si>
  <si>
    <t>平成７年</t>
  </si>
  <si>
    <t>平成12年</t>
  </si>
  <si>
    <t>％</t>
  </si>
  <si>
    <t>総　数</t>
  </si>
  <si>
    <t>農　業</t>
  </si>
  <si>
    <t>林　業</t>
  </si>
  <si>
    <t>漁　業</t>
  </si>
  <si>
    <t>鉱　業</t>
  </si>
  <si>
    <t>公　務</t>
  </si>
  <si>
    <t>男女比　　　女１００人　　につき男</t>
  </si>
  <si>
    <t>資料:市民課</t>
  </si>
  <si>
    <t>△3,479</t>
  </si>
  <si>
    <t>常住人口    A</t>
  </si>
  <si>
    <t>死産</t>
  </si>
  <si>
    <t>総　　　　　数</t>
  </si>
  <si>
    <r>
      <t xml:space="preserve">総 </t>
    </r>
    <r>
      <rPr>
        <b/>
        <sz val="11"/>
        <rFont val="明朝"/>
        <family val="1"/>
      </rPr>
      <t xml:space="preserve">    </t>
    </r>
    <r>
      <rPr>
        <b/>
        <sz val="11"/>
        <rFont val="明朝"/>
        <family val="1"/>
      </rPr>
      <t>　　数</t>
    </r>
  </si>
  <si>
    <t>美 土 里 地 区</t>
  </si>
  <si>
    <t>各年４月１日現在</t>
  </si>
  <si>
    <t>資料：国勢調査</t>
  </si>
  <si>
    <t>資料：市民課</t>
  </si>
  <si>
    <t>平成10年</t>
  </si>
  <si>
    <t>平成13年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</si>
  <si>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</si>
  <si>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</si>
  <si>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</si>
  <si>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</si>
  <si>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</si>
  <si>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</si>
  <si>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</si>
  <si>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</si>
  <si>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</si>
  <si>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</si>
  <si>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三杉町</t>
  </si>
  <si>
    <t>鬼石相生町</t>
  </si>
  <si>
    <t>浄法寺八塩</t>
  </si>
  <si>
    <t>浄法寺宇塩</t>
  </si>
  <si>
    <t>浄法寺平</t>
  </si>
  <si>
    <t>浄法寺根際</t>
  </si>
  <si>
    <t>三波川</t>
  </si>
  <si>
    <t>保美濃山</t>
  </si>
  <si>
    <t>上　町</t>
  </si>
  <si>
    <t>本　町</t>
  </si>
  <si>
    <t>宮　本</t>
  </si>
  <si>
    <t>諏　訪</t>
  </si>
  <si>
    <t>譲　原</t>
  </si>
  <si>
    <t>坂　原</t>
  </si>
  <si>
    <t>総　 数</t>
  </si>
  <si>
    <t>100以上</t>
  </si>
  <si>
    <t>H7年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</si>
  <si>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</si>
  <si>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</si>
  <si>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</si>
  <si>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</si>
  <si>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</si>
  <si>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</si>
  <si>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</si>
  <si>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</si>
  <si>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</si>
  <si>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</si>
  <si>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上　町</t>
  </si>
  <si>
    <t>三杉町</t>
  </si>
  <si>
    <t>鬼石相生町</t>
  </si>
  <si>
    <t>宮　本</t>
  </si>
  <si>
    <t>浄法寺根際</t>
  </si>
  <si>
    <t>６．国勢調査人口、世帯数の推移</t>
  </si>
  <si>
    <t>平成19年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</si>
  <si>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</si>
  <si>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</si>
  <si>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</si>
  <si>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</si>
  <si>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</si>
  <si>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</si>
  <si>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</si>
  <si>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</si>
  <si>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</si>
  <si>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</si>
  <si>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</si>
  <si>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</si>
  <si>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</si>
  <si>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平成16年</t>
  </si>
  <si>
    <t>平成20年</t>
  </si>
  <si>
    <t>総数</t>
  </si>
  <si>
    <t>男</t>
  </si>
  <si>
    <t>女</t>
  </si>
  <si>
    <t>世帯</t>
  </si>
  <si>
    <t>人/k㎡</t>
  </si>
  <si>
    <t>97.0</t>
  </si>
  <si>
    <t>△182</t>
  </si>
  <si>
    <t>資料：市民課</t>
  </si>
  <si>
    <t>増減</t>
  </si>
  <si>
    <t>資 料：市民課</t>
  </si>
  <si>
    <t>　　　各年１０月１日現在</t>
  </si>
  <si>
    <t>　　　各年１０月１日現在</t>
  </si>
  <si>
    <t>人口ピラミッド</t>
  </si>
  <si>
    <t>平成21年</t>
  </si>
  <si>
    <t>平成22年</t>
  </si>
  <si>
    <t>平成２２年</t>
  </si>
  <si>
    <t>3.人　口　動　態</t>
  </si>
  <si>
    <t>△ 401</t>
  </si>
  <si>
    <t>平成23年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</si>
  <si>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</si>
  <si>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</si>
  <si>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</si>
  <si>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</si>
  <si>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</si>
  <si>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</si>
  <si>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</si>
  <si>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</si>
  <si>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</si>
  <si>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</si>
  <si>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</si>
  <si>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</si>
  <si>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</si>
  <si>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</si>
  <si>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</si>
  <si>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</si>
  <si>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</si>
  <si>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</si>
  <si>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</si>
  <si>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</si>
  <si>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</si>
  <si>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</si>
  <si>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</si>
  <si>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</si>
  <si>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</si>
  <si>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</si>
  <si>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</si>
  <si>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</si>
  <si>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</si>
  <si>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</si>
  <si>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</si>
  <si>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</si>
  <si>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</si>
  <si>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</si>
  <si>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</si>
  <si>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</si>
  <si>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</si>
  <si>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</si>
  <si>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</si>
  <si>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</si>
  <si>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</si>
  <si>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</si>
  <si>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</si>
  <si>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</si>
  <si>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</si>
  <si>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</si>
  <si>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</si>
  <si>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</si>
  <si>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</si>
  <si>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</si>
  <si>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</si>
  <si>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</si>
  <si>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</si>
  <si>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</si>
  <si>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</si>
  <si>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</si>
  <si>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</si>
  <si>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</si>
  <si>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</si>
  <si>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</si>
  <si>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</si>
  <si>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</si>
  <si>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</si>
  <si>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</si>
  <si>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</si>
  <si>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※平成２３年４月１日より</t>
  </si>
  <si>
    <t>行政区設置改正により変更あり</t>
  </si>
  <si>
    <t xml:space="preserve">               </t>
  </si>
  <si>
    <t>資料:市民課</t>
  </si>
  <si>
    <t>平成２３年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</si>
  <si>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</si>
  <si>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</si>
  <si>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</si>
  <si>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</si>
  <si>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</si>
  <si>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</si>
  <si>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</si>
  <si>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</si>
  <si>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</si>
  <si>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</si>
  <si>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</si>
  <si>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</si>
  <si>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</si>
  <si>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</si>
  <si>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</si>
  <si>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</si>
  <si>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</si>
  <si>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</si>
  <si>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</si>
  <si>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</si>
  <si>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</si>
  <si>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</si>
  <si>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</si>
  <si>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</si>
  <si>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</si>
  <si>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</si>
  <si>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</si>
  <si>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</si>
  <si>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</si>
  <si>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</si>
  <si>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</si>
  <si>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</si>
  <si>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</si>
  <si>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</si>
  <si>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</si>
  <si>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</si>
  <si>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</si>
  <si>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</si>
  <si>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</si>
  <si>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</si>
  <si>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</si>
  <si>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</si>
  <si>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</si>
  <si>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</si>
  <si>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</si>
  <si>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</si>
  <si>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</si>
  <si>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</si>
  <si>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</si>
  <si>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</si>
  <si>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</si>
  <si>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</si>
  <si>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</si>
  <si>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</si>
  <si>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</si>
  <si>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</si>
  <si>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</si>
  <si>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</si>
  <si>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</si>
  <si>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</si>
  <si>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</si>
  <si>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</si>
  <si>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</si>
  <si>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</si>
  <si>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</si>
  <si>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</si>
  <si>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</si>
  <si>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</si>
  <si>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</si>
  <si>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</si>
  <si>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</si>
  <si>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※平成２３年４月１日より</t>
  </si>
  <si>
    <t>行政区設置改正により変更あり</t>
  </si>
  <si>
    <t>各年4月1日現在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</si>
  <si>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</si>
  <si>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</si>
  <si>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</si>
  <si>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</si>
  <si>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</si>
  <si>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</si>
  <si>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</si>
  <si>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</si>
  <si>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</si>
  <si>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</si>
  <si>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</si>
  <si>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</si>
  <si>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</si>
  <si>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</si>
  <si>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</si>
  <si>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</si>
  <si>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</si>
  <si>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</si>
  <si>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</si>
  <si>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</si>
  <si>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</si>
  <si>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平成２1年</t>
  </si>
  <si>
    <t>上町・三杉町・鬼石相生町</t>
  </si>
  <si>
    <t>浄法寺八塩・宇塩・根際</t>
  </si>
  <si>
    <t>小林北・南</t>
  </si>
  <si>
    <t>５・６丁目</t>
  </si>
  <si>
    <t>川除・牛田</t>
  </si>
  <si>
    <t>小林北・南</t>
  </si>
  <si>
    <t>上町・三杉町・鬼石相生町</t>
  </si>
  <si>
    <t>浄法寺八塩・宇塩・根際</t>
  </si>
  <si>
    <t>鬼 石 地 区</t>
  </si>
  <si>
    <t>日　野　地　区</t>
  </si>
  <si>
    <t>美 九 里 地 区</t>
  </si>
  <si>
    <t>平　井　地　区</t>
  </si>
  <si>
    <t>総     　　数</t>
  </si>
  <si>
    <t>年　度</t>
  </si>
  <si>
    <t>各年3月31日</t>
  </si>
  <si>
    <t>各年4月1日現在</t>
  </si>
  <si>
    <t>中　町</t>
  </si>
  <si>
    <t>平成24年</t>
  </si>
  <si>
    <t>平成２４年</t>
  </si>
  <si>
    <t>平成２２年</t>
  </si>
  <si>
    <t>H22年</t>
  </si>
  <si>
    <t>381.0</t>
  </si>
  <si>
    <t>H17～Ｈ22</t>
  </si>
  <si>
    <t>△3.3%</t>
  </si>
  <si>
    <t>△5.5%</t>
  </si>
  <si>
    <t>△15.2%</t>
  </si>
  <si>
    <t>△12.2%</t>
  </si>
  <si>
    <t>△5.9%</t>
  </si>
  <si>
    <t>△18.7%</t>
  </si>
  <si>
    <t>△16.7%</t>
  </si>
  <si>
    <t>平成7年</t>
  </si>
  <si>
    <t>△16.4%</t>
  </si>
  <si>
    <t>△28.2%</t>
  </si>
  <si>
    <t>１０月１日現在</t>
  </si>
  <si>
    <t>平成17年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</si>
  <si>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</si>
  <si>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</si>
  <si>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</si>
  <si>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</si>
  <si>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</si>
  <si>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</si>
  <si>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</si>
  <si>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</si>
  <si>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</si>
  <si>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</si>
  <si>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</si>
  <si>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</si>
  <si>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</si>
  <si>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</si>
  <si>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</si>
  <si>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</si>
  <si>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</si>
  <si>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</si>
  <si>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</si>
  <si>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</si>
  <si>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</si>
  <si>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</si>
  <si>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</si>
  <si>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</si>
  <si>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</si>
  <si>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</si>
  <si>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</si>
  <si>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</si>
  <si>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</si>
  <si>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</si>
  <si>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</si>
  <si>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</si>
  <si>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</si>
  <si>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</si>
  <si>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</si>
  <si>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</si>
  <si>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平成22年10月1日現在</t>
  </si>
  <si>
    <t>平成23年10月1日現在</t>
  </si>
  <si>
    <t>女（３４，６８０）</t>
  </si>
  <si>
    <t>年齢不詳</t>
  </si>
  <si>
    <t>生　産　年　齢　人　口</t>
  </si>
  <si>
    <t>男（３３，１８６）</t>
  </si>
  <si>
    <t>女（３４，７８９）</t>
  </si>
  <si>
    <t>６７，９７５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</si>
  <si>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</si>
  <si>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</si>
  <si>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</si>
  <si>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</si>
  <si>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</si>
  <si>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</si>
  <si>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</si>
  <si>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</si>
  <si>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</si>
  <si>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</si>
  <si>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</si>
  <si>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</si>
  <si>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</si>
  <si>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</si>
  <si>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</si>
  <si>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</si>
  <si>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</si>
  <si>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</si>
  <si>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</si>
  <si>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５～９</t>
  </si>
  <si>
    <t>　０～４</t>
  </si>
  <si>
    <t>６７，７４５</t>
  </si>
  <si>
    <t>男（３３，０６５）</t>
  </si>
  <si>
    <t>-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</si>
</sst>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8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2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7"/>
      <name val="ＭＳ ゴシック"/>
      <family val="3"/>
    </font>
    <font>
      <sz val="11"/>
      <color indexed="8"/>
      <name val="明朝"/>
      <family val="3"/>
    </font>
    <font>
      <sz val="8"/>
      <color indexed="8"/>
      <name val="ＭＳ Ｐ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1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thin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694">
    <xf numFmtId="0" fontId="0" fillId="0" borderId="0" xfId="0" applyAlignment="1">
      <alignment vertical="center"/>
    </xf>
    <xf numFmtId="38" fontId="2" fillId="0" borderId="10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1" xfId="49" applyFont="1" applyBorder="1" applyAlignment="1">
      <alignment/>
    </xf>
    <xf numFmtId="0" fontId="7" fillId="0" borderId="0" xfId="62" applyFont="1">
      <alignment/>
      <protection/>
    </xf>
    <xf numFmtId="0" fontId="2" fillId="0" borderId="0" xfId="62">
      <alignment/>
      <protection/>
    </xf>
    <xf numFmtId="0" fontId="2" fillId="0" borderId="0" xfId="61">
      <alignment/>
      <protection/>
    </xf>
    <xf numFmtId="0" fontId="2" fillId="0" borderId="0" xfId="61" applyBorder="1">
      <alignment/>
      <protection/>
    </xf>
    <xf numFmtId="0" fontId="2" fillId="4" borderId="12" xfId="61" applyFill="1" applyBorder="1" applyAlignment="1">
      <alignment horizontal="center"/>
      <protection/>
    </xf>
    <xf numFmtId="0" fontId="2" fillId="4" borderId="13" xfId="61" applyFill="1" applyBorder="1" applyAlignment="1">
      <alignment horizontal="center"/>
      <protection/>
    </xf>
    <xf numFmtId="38" fontId="2" fillId="4" borderId="14" xfId="49" applyFont="1" applyFill="1" applyBorder="1" applyAlignment="1">
      <alignment horizontal="center"/>
    </xf>
    <xf numFmtId="0" fontId="6" fillId="0" borderId="15" xfId="61" applyFont="1" applyBorder="1" applyAlignment="1">
      <alignment horizontal="right"/>
      <protection/>
    </xf>
    <xf numFmtId="0" fontId="4" fillId="0" borderId="0" xfId="63" applyFont="1">
      <alignment/>
      <protection/>
    </xf>
    <xf numFmtId="0" fontId="2" fillId="0" borderId="0" xfId="63">
      <alignment/>
      <protection/>
    </xf>
    <xf numFmtId="0" fontId="2" fillId="0" borderId="11" xfId="63" applyBorder="1">
      <alignment/>
      <protection/>
    </xf>
    <xf numFmtId="0" fontId="2" fillId="0" borderId="0" xfId="63" applyBorder="1">
      <alignment/>
      <protection/>
    </xf>
    <xf numFmtId="0" fontId="6" fillId="0" borderId="0" xfId="63" applyFont="1" applyBorder="1" applyAlignment="1">
      <alignment horizontal="right"/>
      <protection/>
    </xf>
    <xf numFmtId="38" fontId="2" fillId="0" borderId="16" xfId="49" applyFont="1" applyBorder="1" applyAlignment="1">
      <alignment/>
    </xf>
    <xf numFmtId="0" fontId="2" fillId="0" borderId="0" xfId="63" applyAlignment="1" quotePrefix="1">
      <alignment horizontal="left"/>
      <protection/>
    </xf>
    <xf numFmtId="0" fontId="7" fillId="0" borderId="0" xfId="63" applyFont="1">
      <alignment/>
      <protection/>
    </xf>
    <xf numFmtId="0" fontId="7" fillId="0" borderId="11" xfId="63" applyFont="1" applyBorder="1">
      <alignment/>
      <protection/>
    </xf>
    <xf numFmtId="0" fontId="7" fillId="0" borderId="0" xfId="63" applyFont="1" applyBorder="1">
      <alignment/>
      <protection/>
    </xf>
    <xf numFmtId="0" fontId="7" fillId="4" borderId="17" xfId="63" applyFont="1" applyFill="1" applyBorder="1" applyAlignment="1">
      <alignment/>
      <protection/>
    </xf>
    <xf numFmtId="0" fontId="7" fillId="4" borderId="18" xfId="63" applyFont="1" applyFill="1" applyBorder="1" applyAlignment="1">
      <alignment/>
      <protection/>
    </xf>
    <xf numFmtId="0" fontId="7" fillId="4" borderId="14" xfId="63" applyFont="1" applyFill="1" applyBorder="1" applyAlignment="1">
      <alignment horizontal="center"/>
      <protection/>
    </xf>
    <xf numFmtId="0" fontId="7" fillId="4" borderId="17" xfId="63" applyFont="1" applyFill="1" applyBorder="1" applyAlignment="1">
      <alignment horizontal="center"/>
      <protection/>
    </xf>
    <xf numFmtId="0" fontId="7" fillId="0" borderId="0" xfId="63" applyFont="1" applyAlignment="1">
      <alignment vertical="center"/>
      <protection/>
    </xf>
    <xf numFmtId="38" fontId="7" fillId="0" borderId="0" xfId="49" applyFont="1" applyBorder="1" applyAlignment="1">
      <alignment/>
    </xf>
    <xf numFmtId="0" fontId="7" fillId="4" borderId="13" xfId="63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right"/>
      <protection/>
    </xf>
    <xf numFmtId="0" fontId="7" fillId="0" borderId="0" xfId="63" applyFont="1" applyBorder="1" applyAlignment="1">
      <alignment horizontal="center"/>
      <protection/>
    </xf>
    <xf numFmtId="0" fontId="7" fillId="0" borderId="11" xfId="63" applyFont="1" applyBorder="1" applyAlignment="1">
      <alignment horizontal="left"/>
      <protection/>
    </xf>
    <xf numFmtId="0" fontId="7" fillId="4" borderId="12" xfId="63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12" fillId="0" borderId="0" xfId="63" applyFont="1">
      <alignment/>
      <protection/>
    </xf>
    <xf numFmtId="193" fontId="7" fillId="0" borderId="0" xfId="63" applyNumberFormat="1" applyFont="1">
      <alignment/>
      <protection/>
    </xf>
    <xf numFmtId="0" fontId="7" fillId="0" borderId="0" xfId="63" applyFont="1" applyAlignment="1" quotePrefix="1">
      <alignment horizontal="right"/>
      <protection/>
    </xf>
    <xf numFmtId="0" fontId="12" fillId="0" borderId="0" xfId="63" applyFont="1" applyBorder="1" applyAlignment="1">
      <alignment horizontal="left"/>
      <protection/>
    </xf>
    <xf numFmtId="0" fontId="2" fillId="0" borderId="0" xfId="63" applyFont="1">
      <alignment/>
      <protection/>
    </xf>
    <xf numFmtId="0" fontId="2" fillId="0" borderId="0" xfId="63" applyBorder="1" applyAlignment="1">
      <alignment horizontal="right"/>
      <protection/>
    </xf>
    <xf numFmtId="0" fontId="6" fillId="0" borderId="19" xfId="63" applyFont="1" applyBorder="1" applyAlignment="1">
      <alignment horizontal="right"/>
      <protection/>
    </xf>
    <xf numFmtId="38" fontId="4" fillId="0" borderId="11" xfId="61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9" fillId="0" borderId="20" xfId="63" applyFont="1" applyBorder="1" applyAlignment="1">
      <alignment horizontal="right"/>
      <protection/>
    </xf>
    <xf numFmtId="38" fontId="7" fillId="0" borderId="21" xfId="49" applyFont="1" applyBorder="1" applyAlignment="1">
      <alignment/>
    </xf>
    <xf numFmtId="0" fontId="7" fillId="0" borderId="22" xfId="63" applyFont="1" applyBorder="1">
      <alignment/>
      <protection/>
    </xf>
    <xf numFmtId="0" fontId="7" fillId="0" borderId="20" xfId="63" applyFont="1" applyBorder="1" applyAlignment="1">
      <alignment horizontal="right"/>
      <protection/>
    </xf>
    <xf numFmtId="189" fontId="7" fillId="0" borderId="21" xfId="49" applyNumberFormat="1" applyFont="1" applyBorder="1" applyAlignment="1">
      <alignment horizontal="center"/>
    </xf>
    <xf numFmtId="38" fontId="7" fillId="0" borderId="21" xfId="49" applyFont="1" applyBorder="1" applyAlignment="1">
      <alignment horizontal="center"/>
    </xf>
    <xf numFmtId="38" fontId="2" fillId="0" borderId="19" xfId="49" applyFont="1" applyBorder="1" applyAlignment="1">
      <alignment/>
    </xf>
    <xf numFmtId="0" fontId="6" fillId="0" borderId="15" xfId="63" applyFont="1" applyBorder="1" applyAlignment="1">
      <alignment horizontal="right"/>
      <protection/>
    </xf>
    <xf numFmtId="0" fontId="6" fillId="0" borderId="22" xfId="63" applyFont="1" applyBorder="1" applyAlignment="1">
      <alignment horizontal="right"/>
      <protection/>
    </xf>
    <xf numFmtId="38" fontId="2" fillId="0" borderId="0" xfId="63" applyNumberFormat="1">
      <alignment/>
      <protection/>
    </xf>
    <xf numFmtId="0" fontId="7" fillId="4" borderId="18" xfId="63" applyFont="1" applyFill="1" applyBorder="1">
      <alignment/>
      <protection/>
    </xf>
    <xf numFmtId="0" fontId="7" fillId="4" borderId="18" xfId="63" applyFont="1" applyFill="1" applyBorder="1" applyAlignment="1" quotePrefix="1">
      <alignment horizontal="center"/>
      <protection/>
    </xf>
    <xf numFmtId="0" fontId="7" fillId="4" borderId="23" xfId="63" applyFont="1" applyFill="1" applyBorder="1">
      <alignment/>
      <protection/>
    </xf>
    <xf numFmtId="0" fontId="9" fillId="0" borderId="19" xfId="63" applyFont="1" applyBorder="1" applyAlignment="1">
      <alignment horizontal="right"/>
      <protection/>
    </xf>
    <xf numFmtId="38" fontId="7" fillId="0" borderId="19" xfId="49" applyFont="1" applyBorder="1" applyAlignment="1">
      <alignment/>
    </xf>
    <xf numFmtId="0" fontId="9" fillId="0" borderId="24" xfId="63" applyFont="1" applyBorder="1" applyAlignment="1">
      <alignment horizontal="right"/>
      <protection/>
    </xf>
    <xf numFmtId="0" fontId="9" fillId="0" borderId="22" xfId="63" applyFont="1" applyBorder="1" applyAlignment="1">
      <alignment horizontal="right"/>
      <protection/>
    </xf>
    <xf numFmtId="38" fontId="7" fillId="0" borderId="16" xfId="49" applyFont="1" applyBorder="1" applyAlignment="1">
      <alignment/>
    </xf>
    <xf numFmtId="199" fontId="0" fillId="0" borderId="0" xfId="0" applyNumberForma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94" fontId="2" fillId="0" borderId="19" xfId="49" applyNumberFormat="1" applyFont="1" applyBorder="1" applyAlignment="1">
      <alignment/>
    </xf>
    <xf numFmtId="189" fontId="2" fillId="0" borderId="0" xfId="63" applyNumberFormat="1" applyFont="1">
      <alignment/>
      <protection/>
    </xf>
    <xf numFmtId="189" fontId="2" fillId="0" borderId="0" xfId="63" applyNumberFormat="1">
      <alignment/>
      <protection/>
    </xf>
    <xf numFmtId="0" fontId="15" fillId="0" borderId="0" xfId="63" applyFont="1">
      <alignment/>
      <protection/>
    </xf>
    <xf numFmtId="0" fontId="16" fillId="0" borderId="0" xfId="63" applyFont="1" applyAlignment="1">
      <alignment horizontal="left"/>
      <protection/>
    </xf>
    <xf numFmtId="0" fontId="15" fillId="0" borderId="0" xfId="63" applyFont="1" applyBorder="1">
      <alignment/>
      <protection/>
    </xf>
    <xf numFmtId="0" fontId="15" fillId="0" borderId="0" xfId="63" applyFont="1" applyBorder="1" applyAlignment="1" quotePrefix="1">
      <alignment horizontal="left"/>
      <protection/>
    </xf>
    <xf numFmtId="0" fontId="15" fillId="34" borderId="23" xfId="63" applyFont="1" applyFill="1" applyBorder="1" applyAlignment="1">
      <alignment horizontal="center"/>
      <protection/>
    </xf>
    <xf numFmtId="0" fontId="15" fillId="34" borderId="14" xfId="63" applyFont="1" applyFill="1" applyBorder="1" applyAlignment="1">
      <alignment horizontal="center"/>
      <protection/>
    </xf>
    <xf numFmtId="0" fontId="17" fillId="0" borderId="0" xfId="63" applyFont="1" applyBorder="1" applyAlignment="1">
      <alignment horizontal="right"/>
      <protection/>
    </xf>
    <xf numFmtId="0" fontId="17" fillId="0" borderId="16" xfId="63" applyFont="1" applyBorder="1" applyAlignment="1">
      <alignment horizontal="right"/>
      <protection/>
    </xf>
    <xf numFmtId="0" fontId="17" fillId="0" borderId="19" xfId="63" applyFont="1" applyBorder="1" applyAlignment="1">
      <alignment horizontal="right"/>
      <protection/>
    </xf>
    <xf numFmtId="38" fontId="15" fillId="0" borderId="0" xfId="49" applyFont="1" applyAlignment="1">
      <alignment/>
    </xf>
    <xf numFmtId="38" fontId="15" fillId="0" borderId="16" xfId="49" applyFont="1" applyBorder="1" applyAlignment="1">
      <alignment/>
    </xf>
    <xf numFmtId="38" fontId="15" fillId="0" borderId="0" xfId="49" applyFont="1" applyBorder="1" applyAlignment="1">
      <alignment/>
    </xf>
    <xf numFmtId="38" fontId="15" fillId="0" borderId="19" xfId="49" applyFont="1" applyBorder="1" applyAlignment="1">
      <alignment/>
    </xf>
    <xf numFmtId="0" fontId="15" fillId="34" borderId="13" xfId="63" applyFont="1" applyFill="1" applyBorder="1" applyAlignment="1">
      <alignment horizontal="center"/>
      <protection/>
    </xf>
    <xf numFmtId="0" fontId="15" fillId="34" borderId="12" xfId="63" applyFont="1" applyFill="1" applyBorder="1" applyAlignment="1">
      <alignment horizontal="center"/>
      <protection/>
    </xf>
    <xf numFmtId="0" fontId="17" fillId="0" borderId="19" xfId="63" applyFont="1" applyFill="1" applyBorder="1" applyAlignment="1">
      <alignment horizontal="right"/>
      <protection/>
    </xf>
    <xf numFmtId="38" fontId="15" fillId="0" borderId="16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191" fontId="15" fillId="0" borderId="19" xfId="63" applyNumberFormat="1" applyFont="1" applyBorder="1" applyAlignment="1">
      <alignment vertical="center"/>
      <protection/>
    </xf>
    <xf numFmtId="189" fontId="15" fillId="0" borderId="19" xfId="49" applyNumberFormat="1" applyFont="1" applyBorder="1" applyAlignment="1">
      <alignment vertical="center"/>
    </xf>
    <xf numFmtId="38" fontId="15" fillId="0" borderId="16" xfId="49" applyFont="1" applyBorder="1" applyAlignment="1">
      <alignment horizontal="right"/>
    </xf>
    <xf numFmtId="38" fontId="15" fillId="0" borderId="0" xfId="49" applyFont="1" applyBorder="1" applyAlignment="1">
      <alignment horizontal="right"/>
    </xf>
    <xf numFmtId="0" fontId="7" fillId="35" borderId="16" xfId="63" applyFont="1" applyFill="1" applyBorder="1" applyAlignment="1">
      <alignment horizontal="center" vertical="center"/>
      <protection/>
    </xf>
    <xf numFmtId="200" fontId="2" fillId="0" borderId="0" xfId="63" applyNumberFormat="1">
      <alignment/>
      <protection/>
    </xf>
    <xf numFmtId="0" fontId="19" fillId="0" borderId="0" xfId="61" applyFont="1" applyBorder="1" applyAlignment="1">
      <alignment horizontal="left"/>
      <protection/>
    </xf>
    <xf numFmtId="0" fontId="2" fillId="0" borderId="0" xfId="63" applyAlignment="1">
      <alignment/>
      <protection/>
    </xf>
    <xf numFmtId="0" fontId="0" fillId="0" borderId="0" xfId="0" applyAlignment="1">
      <alignment horizontal="right" vertical="center"/>
    </xf>
    <xf numFmtId="0" fontId="7" fillId="0" borderId="25" xfId="62" applyFont="1" applyBorder="1" applyAlignment="1">
      <alignment horizontal="right"/>
      <protection/>
    </xf>
    <xf numFmtId="0" fontId="7" fillId="36" borderId="26" xfId="62" applyFont="1" applyFill="1" applyBorder="1">
      <alignment/>
      <protection/>
    </xf>
    <xf numFmtId="0" fontId="7" fillId="36" borderId="27" xfId="62" applyFont="1" applyFill="1" applyBorder="1" applyAlignment="1">
      <alignment horizontal="center"/>
      <protection/>
    </xf>
    <xf numFmtId="0" fontId="9" fillId="36" borderId="27" xfId="62" applyFont="1" applyFill="1" applyBorder="1" applyAlignment="1">
      <alignment horizontal="center"/>
      <protection/>
    </xf>
    <xf numFmtId="0" fontId="10" fillId="36" borderId="27" xfId="62" applyFont="1" applyFill="1" applyBorder="1" applyAlignment="1">
      <alignment horizontal="center"/>
      <protection/>
    </xf>
    <xf numFmtId="0" fontId="7" fillId="36" borderId="28" xfId="62" applyFont="1" applyFill="1" applyBorder="1">
      <alignment/>
      <protection/>
    </xf>
    <xf numFmtId="0" fontId="7" fillId="36" borderId="29" xfId="62" applyFont="1" applyFill="1" applyBorder="1" applyAlignment="1">
      <alignment horizontal="center"/>
      <protection/>
    </xf>
    <xf numFmtId="0" fontId="7" fillId="0" borderId="0" xfId="62" applyFont="1" applyFill="1">
      <alignment/>
      <protection/>
    </xf>
    <xf numFmtId="0" fontId="7" fillId="0" borderId="30" xfId="62" applyFont="1" applyFill="1" applyBorder="1">
      <alignment/>
      <protection/>
    </xf>
    <xf numFmtId="0" fontId="7" fillId="0" borderId="30" xfId="62" applyFont="1" applyFill="1" applyBorder="1" applyAlignment="1">
      <alignment horizontal="center"/>
      <protection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6" fillId="0" borderId="22" xfId="61" applyFont="1" applyBorder="1" applyAlignment="1">
      <alignment horizontal="right"/>
      <protection/>
    </xf>
    <xf numFmtId="38" fontId="4" fillId="0" borderId="10" xfId="61" applyNumberFormat="1" applyFont="1" applyBorder="1" applyAlignment="1">
      <alignment vertical="center"/>
      <protection/>
    </xf>
    <xf numFmtId="38" fontId="6" fillId="0" borderId="24" xfId="49" applyFont="1" applyBorder="1" applyAlignment="1">
      <alignment horizontal="right"/>
    </xf>
    <xf numFmtId="0" fontId="2" fillId="35" borderId="19" xfId="61" applyFill="1" applyBorder="1" applyAlignment="1">
      <alignment horizontal="center"/>
      <protection/>
    </xf>
    <xf numFmtId="0" fontId="2" fillId="35" borderId="22" xfId="61" applyFill="1" applyBorder="1">
      <alignment/>
      <protection/>
    </xf>
    <xf numFmtId="0" fontId="2" fillId="35" borderId="24" xfId="61" applyFill="1" applyBorder="1" applyAlignment="1">
      <alignment horizontal="center"/>
      <protection/>
    </xf>
    <xf numFmtId="0" fontId="2" fillId="35" borderId="16" xfId="61" applyFill="1" applyBorder="1">
      <alignment/>
      <protection/>
    </xf>
    <xf numFmtId="0" fontId="6" fillId="35" borderId="19" xfId="61" applyFont="1" applyFill="1" applyBorder="1" applyAlignment="1">
      <alignment horizontal="center" shrinkToFit="1"/>
      <protection/>
    </xf>
    <xf numFmtId="0" fontId="11" fillId="35" borderId="19" xfId="61" applyFont="1" applyFill="1" applyBorder="1" applyAlignment="1">
      <alignment horizontal="center"/>
      <protection/>
    </xf>
    <xf numFmtId="0" fontId="5" fillId="35" borderId="19" xfId="61" applyFont="1" applyFill="1" applyBorder="1" applyAlignment="1">
      <alignment horizontal="center"/>
      <protection/>
    </xf>
    <xf numFmtId="0" fontId="2" fillId="35" borderId="10" xfId="61" applyFill="1" applyBorder="1">
      <alignment/>
      <protection/>
    </xf>
    <xf numFmtId="0" fontId="2" fillId="35" borderId="12" xfId="61" applyFill="1" applyBorder="1" applyAlignment="1">
      <alignment horizontal="center"/>
      <protection/>
    </xf>
    <xf numFmtId="3" fontId="7" fillId="0" borderId="0" xfId="63" applyNumberFormat="1" applyFont="1" applyBorder="1">
      <alignment/>
      <protection/>
    </xf>
    <xf numFmtId="0" fontId="7" fillId="0" borderId="0" xfId="63" applyFont="1" applyFill="1" applyBorder="1">
      <alignment/>
      <protection/>
    </xf>
    <xf numFmtId="0" fontId="0" fillId="0" borderId="0" xfId="0" applyBorder="1" applyAlignment="1">
      <alignment/>
    </xf>
    <xf numFmtId="0" fontId="2" fillId="4" borderId="22" xfId="63" applyFill="1" applyBorder="1" applyAlignment="1">
      <alignment horizontal="center"/>
      <protection/>
    </xf>
    <xf numFmtId="0" fontId="2" fillId="4" borderId="10" xfId="63" applyFill="1" applyBorder="1" applyAlignment="1">
      <alignment horizontal="center"/>
      <protection/>
    </xf>
    <xf numFmtId="0" fontId="2" fillId="4" borderId="17" xfId="63" applyFill="1" applyBorder="1" applyAlignment="1">
      <alignment horizontal="right"/>
      <protection/>
    </xf>
    <xf numFmtId="0" fontId="2" fillId="4" borderId="18" xfId="63" applyFill="1" applyBorder="1">
      <alignment/>
      <protection/>
    </xf>
    <xf numFmtId="0" fontId="2" fillId="4" borderId="10" xfId="63" applyFill="1" applyBorder="1" applyAlignment="1" quotePrefix="1">
      <alignment horizontal="center"/>
      <protection/>
    </xf>
    <xf numFmtId="0" fontId="2" fillId="35" borderId="22" xfId="63" applyFill="1" applyBorder="1" applyAlignment="1">
      <alignment horizontal="center"/>
      <protection/>
    </xf>
    <xf numFmtId="38" fontId="7" fillId="4" borderId="31" xfId="49" applyFont="1" applyFill="1" applyBorder="1" applyAlignment="1">
      <alignment horizontal="center" vertical="center"/>
    </xf>
    <xf numFmtId="0" fontId="2" fillId="35" borderId="16" xfId="63" applyFont="1" applyFill="1" applyBorder="1" applyAlignment="1">
      <alignment horizontal="center"/>
      <protection/>
    </xf>
    <xf numFmtId="0" fontId="2" fillId="35" borderId="10" xfId="63" applyFont="1" applyFill="1" applyBorder="1" applyAlignment="1">
      <alignment horizontal="center"/>
      <protection/>
    </xf>
    <xf numFmtId="0" fontId="7" fillId="4" borderId="20" xfId="63" applyFont="1" applyFill="1" applyBorder="1" applyAlignment="1">
      <alignment horizontal="center" vertical="center" shrinkToFit="1"/>
      <protection/>
    </xf>
    <xf numFmtId="0" fontId="7" fillId="4" borderId="13" xfId="63" applyFont="1" applyFill="1" applyBorder="1" applyAlignment="1">
      <alignment horizontal="center" vertical="center" shrinkToFit="1"/>
      <protection/>
    </xf>
    <xf numFmtId="0" fontId="2" fillId="35" borderId="16" xfId="63" applyFill="1" applyBorder="1">
      <alignment/>
      <protection/>
    </xf>
    <xf numFmtId="0" fontId="2" fillId="35" borderId="0" xfId="63" applyFill="1" applyBorder="1">
      <alignment/>
      <protection/>
    </xf>
    <xf numFmtId="0" fontId="19" fillId="0" borderId="11" xfId="64" applyFont="1" applyBorder="1">
      <alignment/>
      <protection/>
    </xf>
    <xf numFmtId="0" fontId="19" fillId="0" borderId="0" xfId="64" applyFont="1" applyBorder="1">
      <alignment/>
      <protection/>
    </xf>
    <xf numFmtId="38" fontId="2" fillId="0" borderId="32" xfId="49" applyFont="1" applyBorder="1" applyAlignment="1">
      <alignment/>
    </xf>
    <xf numFmtId="0" fontId="8" fillId="36" borderId="26" xfId="62" applyFont="1" applyFill="1" applyBorder="1" applyAlignment="1">
      <alignment horizontal="center" vertical="center"/>
      <protection/>
    </xf>
    <xf numFmtId="0" fontId="8" fillId="36" borderId="27" xfId="62" applyFont="1" applyFill="1" applyBorder="1" applyAlignment="1">
      <alignment horizontal="center" vertical="center"/>
      <protection/>
    </xf>
    <xf numFmtId="0" fontId="2" fillId="35" borderId="33" xfId="63" applyFill="1" applyBorder="1">
      <alignment/>
      <protection/>
    </xf>
    <xf numFmtId="0" fontId="2" fillId="35" borderId="34" xfId="63" applyFont="1" applyFill="1" applyBorder="1" applyAlignment="1">
      <alignment horizontal="center"/>
      <protection/>
    </xf>
    <xf numFmtId="0" fontId="2" fillId="35" borderId="35" xfId="63" applyFont="1" applyFill="1" applyBorder="1" applyAlignment="1">
      <alignment horizontal="center"/>
      <protection/>
    </xf>
    <xf numFmtId="194" fontId="2" fillId="0" borderId="36" xfId="49" applyNumberFormat="1" applyFont="1" applyBorder="1" applyAlignment="1">
      <alignment/>
    </xf>
    <xf numFmtId="0" fontId="2" fillId="0" borderId="22" xfId="63" applyBorder="1">
      <alignment/>
      <protection/>
    </xf>
    <xf numFmtId="38" fontId="2" fillId="0" borderId="37" xfId="49" applyFont="1" applyBorder="1" applyAlignment="1">
      <alignment/>
    </xf>
    <xf numFmtId="0" fontId="7" fillId="35" borderId="22" xfId="63" applyFont="1" applyFill="1" applyBorder="1">
      <alignment/>
      <protection/>
    </xf>
    <xf numFmtId="0" fontId="7" fillId="35" borderId="22" xfId="63" applyFont="1" applyFill="1" applyBorder="1" applyAlignment="1">
      <alignment horizontal="center" vertical="center"/>
      <protection/>
    </xf>
    <xf numFmtId="0" fontId="7" fillId="35" borderId="38" xfId="63" applyFont="1" applyFill="1" applyBorder="1" applyAlignment="1">
      <alignment horizontal="center" vertical="center"/>
      <protection/>
    </xf>
    <xf numFmtId="0" fontId="7" fillId="35" borderId="39" xfId="63" applyFont="1" applyFill="1" applyBorder="1" applyAlignment="1">
      <alignment horizontal="center"/>
      <protection/>
    </xf>
    <xf numFmtId="0" fontId="7" fillId="35" borderId="40" xfId="63" applyFont="1" applyFill="1" applyBorder="1" applyAlignment="1">
      <alignment horizontal="center"/>
      <protection/>
    </xf>
    <xf numFmtId="38" fontId="7" fillId="0" borderId="41" xfId="49" applyFont="1" applyBorder="1" applyAlignment="1">
      <alignment/>
    </xf>
    <xf numFmtId="38" fontId="7" fillId="0" borderId="37" xfId="49" applyFont="1" applyBorder="1" applyAlignment="1">
      <alignment/>
    </xf>
    <xf numFmtId="38" fontId="7" fillId="0" borderId="36" xfId="49" applyFont="1" applyBorder="1" applyAlignment="1">
      <alignment/>
    </xf>
    <xf numFmtId="3" fontId="7" fillId="0" borderId="41" xfId="63" applyNumberFormat="1" applyFont="1" applyBorder="1">
      <alignment/>
      <protection/>
    </xf>
    <xf numFmtId="0" fontId="7" fillId="0" borderId="37" xfId="63" applyFont="1" applyBorder="1">
      <alignment/>
      <protection/>
    </xf>
    <xf numFmtId="3" fontId="7" fillId="0" borderId="36" xfId="63" applyNumberFormat="1" applyFont="1" applyBorder="1">
      <alignment/>
      <protection/>
    </xf>
    <xf numFmtId="0" fontId="7" fillId="35" borderId="42" xfId="63" applyFont="1" applyFill="1" applyBorder="1" applyAlignment="1">
      <alignment horizontal="center" vertical="center"/>
      <protection/>
    </xf>
    <xf numFmtId="0" fontId="7" fillId="35" borderId="38" xfId="63" applyFont="1" applyFill="1" applyBorder="1">
      <alignment/>
      <protection/>
    </xf>
    <xf numFmtId="40" fontId="15" fillId="0" borderId="19" xfId="49" applyNumberFormat="1" applyFont="1" applyBorder="1" applyAlignment="1">
      <alignment vertical="center"/>
    </xf>
    <xf numFmtId="0" fontId="15" fillId="35" borderId="16" xfId="63" applyFont="1" applyFill="1" applyBorder="1">
      <alignment/>
      <protection/>
    </xf>
    <xf numFmtId="0" fontId="15" fillId="35" borderId="16" xfId="63" applyFont="1" applyFill="1" applyBorder="1" applyAlignment="1">
      <alignment horizontal="center" vertical="center"/>
      <protection/>
    </xf>
    <xf numFmtId="0" fontId="15" fillId="35" borderId="33" xfId="63" applyFont="1" applyFill="1" applyBorder="1">
      <alignment/>
      <protection/>
    </xf>
    <xf numFmtId="0" fontId="15" fillId="35" borderId="34" xfId="63" applyFont="1" applyFill="1" applyBorder="1" applyAlignment="1">
      <alignment horizontal="center" vertical="center"/>
      <protection/>
    </xf>
    <xf numFmtId="0" fontId="15" fillId="35" borderId="35" xfId="63" applyFont="1" applyFill="1" applyBorder="1" applyAlignment="1">
      <alignment horizontal="center" vertical="center"/>
      <protection/>
    </xf>
    <xf numFmtId="38" fontId="15" fillId="0" borderId="37" xfId="49" applyFont="1" applyBorder="1" applyAlignment="1">
      <alignment vertical="center"/>
    </xf>
    <xf numFmtId="38" fontId="15" fillId="0" borderId="32" xfId="49" applyFont="1" applyBorder="1" applyAlignment="1">
      <alignment vertical="center"/>
    </xf>
    <xf numFmtId="191" fontId="15" fillId="0" borderId="36" xfId="63" applyNumberFormat="1" applyFont="1" applyBorder="1" applyAlignment="1">
      <alignment vertical="center"/>
      <protection/>
    </xf>
    <xf numFmtId="0" fontId="18" fillId="35" borderId="16" xfId="63" applyFont="1" applyFill="1" applyBorder="1" applyAlignment="1">
      <alignment horizontal="center" vertical="center"/>
      <protection/>
    </xf>
    <xf numFmtId="189" fontId="15" fillId="0" borderId="36" xfId="49" applyNumberFormat="1" applyFont="1" applyBorder="1" applyAlignment="1">
      <alignment vertical="center"/>
    </xf>
    <xf numFmtId="38" fontId="15" fillId="0" borderId="37" xfId="49" applyFont="1" applyBorder="1" applyAlignment="1">
      <alignment/>
    </xf>
    <xf numFmtId="38" fontId="15" fillId="0" borderId="32" xfId="49" applyFont="1" applyBorder="1" applyAlignment="1">
      <alignment/>
    </xf>
    <xf numFmtId="38" fontId="15" fillId="0" borderId="36" xfId="49" applyFont="1" applyBorder="1" applyAlignment="1">
      <alignment/>
    </xf>
    <xf numFmtId="0" fontId="17" fillId="0" borderId="22" xfId="63" applyFont="1" applyBorder="1" applyAlignment="1">
      <alignment horizontal="right"/>
      <protection/>
    </xf>
    <xf numFmtId="194" fontId="2" fillId="0" borderId="36" xfId="63" applyNumberFormat="1" applyBorder="1">
      <alignment/>
      <protection/>
    </xf>
    <xf numFmtId="38" fontId="7" fillId="0" borderId="0" xfId="63" applyNumberFormat="1" applyFont="1">
      <alignment/>
      <protection/>
    </xf>
    <xf numFmtId="3" fontId="7" fillId="0" borderId="0" xfId="63" applyNumberFormat="1" applyFont="1">
      <alignment/>
      <protection/>
    </xf>
    <xf numFmtId="38" fontId="15" fillId="0" borderId="0" xfId="63" applyNumberFormat="1" applyFont="1">
      <alignment/>
      <protection/>
    </xf>
    <xf numFmtId="9" fontId="7" fillId="0" borderId="0" xfId="63" applyNumberFormat="1" applyFont="1">
      <alignment/>
      <protection/>
    </xf>
    <xf numFmtId="0" fontId="2" fillId="0" borderId="14" xfId="63" applyFont="1" applyBorder="1">
      <alignment/>
      <protection/>
    </xf>
    <xf numFmtId="38" fontId="2" fillId="0" borderId="14" xfId="49" applyFont="1" applyBorder="1" applyAlignment="1">
      <alignment/>
    </xf>
    <xf numFmtId="0" fontId="16" fillId="0" borderId="0" xfId="64" applyFont="1">
      <alignment/>
      <protection/>
    </xf>
    <xf numFmtId="0" fontId="16" fillId="0" borderId="0" xfId="65" applyFont="1">
      <alignment/>
      <protection/>
    </xf>
    <xf numFmtId="0" fontId="16" fillId="0" borderId="0" xfId="62" applyFont="1" applyBorder="1" applyAlignment="1">
      <alignment horizontal="left"/>
      <protection/>
    </xf>
    <xf numFmtId="0" fontId="2" fillId="0" borderId="0" xfId="62" applyFont="1">
      <alignment/>
      <protection/>
    </xf>
    <xf numFmtId="0" fontId="16" fillId="0" borderId="0" xfId="63" applyFont="1">
      <alignment/>
      <protection/>
    </xf>
    <xf numFmtId="0" fontId="16" fillId="0" borderId="11" xfId="63" applyFont="1" applyBorder="1">
      <alignment/>
      <protection/>
    </xf>
    <xf numFmtId="0" fontId="16" fillId="0" borderId="0" xfId="63" applyFont="1" applyAlignment="1" quotePrefix="1">
      <alignment horizontal="left"/>
      <protection/>
    </xf>
    <xf numFmtId="0" fontId="16" fillId="0" borderId="0" xfId="63" applyFont="1" applyBorder="1" applyAlignment="1" quotePrefix="1">
      <alignment horizontal="left"/>
      <protection/>
    </xf>
    <xf numFmtId="0" fontId="16" fillId="0" borderId="0" xfId="63" applyFont="1" applyBorder="1">
      <alignment/>
      <protection/>
    </xf>
    <xf numFmtId="0" fontId="16" fillId="0" borderId="0" xfId="64" applyFont="1" applyAlignment="1" quotePrefix="1">
      <alignment horizontal="left"/>
      <protection/>
    </xf>
    <xf numFmtId="194" fontId="2" fillId="0" borderId="43" xfId="63" applyNumberFormat="1" applyBorder="1">
      <alignment/>
      <protection/>
    </xf>
    <xf numFmtId="0" fontId="7" fillId="0" borderId="27" xfId="62" applyFont="1" applyFill="1" applyBorder="1" applyAlignment="1">
      <alignment horizontal="center"/>
      <protection/>
    </xf>
    <xf numFmtId="0" fontId="7" fillId="36" borderId="44" xfId="62" applyFont="1" applyFill="1" applyBorder="1" applyAlignment="1">
      <alignment horizontal="center"/>
      <protection/>
    </xf>
    <xf numFmtId="0" fontId="7" fillId="36" borderId="27" xfId="62" applyNumberFormat="1" applyFont="1" applyFill="1" applyBorder="1" applyAlignment="1">
      <alignment horizontal="center"/>
      <protection/>
    </xf>
    <xf numFmtId="0" fontId="7" fillId="0" borderId="0" xfId="63" applyFont="1" applyBorder="1" applyAlignment="1">
      <alignment horizontal="right"/>
      <protection/>
    </xf>
    <xf numFmtId="3" fontId="8" fillId="0" borderId="31" xfId="62" applyNumberFormat="1" applyFont="1" applyBorder="1" applyAlignment="1">
      <alignment horizontal="right" vertical="center"/>
      <protection/>
    </xf>
    <xf numFmtId="3" fontId="8" fillId="0" borderId="29" xfId="62" applyNumberFormat="1" applyFont="1" applyBorder="1" applyAlignment="1">
      <alignment horizontal="right" vertical="center"/>
      <protection/>
    </xf>
    <xf numFmtId="0" fontId="9" fillId="0" borderId="44" xfId="62" applyFont="1" applyFill="1" applyBorder="1" applyAlignment="1">
      <alignment horizontal="right" vertical="center"/>
      <protection/>
    </xf>
    <xf numFmtId="0" fontId="2" fillId="0" borderId="0" xfId="61" applyFill="1">
      <alignment/>
      <protection/>
    </xf>
    <xf numFmtId="0" fontId="2" fillId="0" borderId="15" xfId="61" applyFill="1" applyBorder="1">
      <alignment/>
      <protection/>
    </xf>
    <xf numFmtId="0" fontId="2" fillId="0" borderId="15" xfId="61" applyFill="1" applyBorder="1" applyAlignment="1">
      <alignment horizontal="center"/>
      <protection/>
    </xf>
    <xf numFmtId="3" fontId="7" fillId="0" borderId="0" xfId="63" applyNumberFormat="1" applyFont="1" applyBorder="1" applyAlignment="1">
      <alignment horizontal="center"/>
      <protection/>
    </xf>
    <xf numFmtId="38" fontId="8" fillId="0" borderId="29" xfId="49" applyFont="1" applyBorder="1" applyAlignment="1">
      <alignment vertical="center"/>
    </xf>
    <xf numFmtId="0" fontId="7" fillId="0" borderId="27" xfId="62" applyFont="1" applyBorder="1">
      <alignment/>
      <protection/>
    </xf>
    <xf numFmtId="0" fontId="7" fillId="0" borderId="29" xfId="62" applyFont="1" applyBorder="1">
      <alignment/>
      <protection/>
    </xf>
    <xf numFmtId="0" fontId="2" fillId="35" borderId="16" xfId="62" applyFont="1" applyFill="1" applyBorder="1">
      <alignment/>
      <protection/>
    </xf>
    <xf numFmtId="0" fontId="2" fillId="35" borderId="10" xfId="62" applyFont="1" applyFill="1" applyBorder="1">
      <alignment/>
      <protection/>
    </xf>
    <xf numFmtId="0" fontId="7" fillId="0" borderId="0" xfId="63" applyFont="1" applyAlignment="1">
      <alignment horizontal="right"/>
      <protection/>
    </xf>
    <xf numFmtId="207" fontId="7" fillId="0" borderId="0" xfId="63" applyNumberFormat="1" applyFont="1" applyAlignment="1">
      <alignment horizontal="right"/>
      <protection/>
    </xf>
    <xf numFmtId="0" fontId="19" fillId="0" borderId="0" xfId="62" applyFont="1" applyBorder="1" applyAlignment="1">
      <alignment horizontal="left"/>
      <protection/>
    </xf>
    <xf numFmtId="38" fontId="2" fillId="0" borderId="15" xfId="49" applyFon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38" fontId="2" fillId="0" borderId="17" xfId="49" applyFont="1" applyBorder="1" applyAlignment="1">
      <alignment/>
    </xf>
    <xf numFmtId="38" fontId="2" fillId="0" borderId="18" xfId="49" applyFont="1" applyBorder="1" applyAlignment="1">
      <alignment/>
    </xf>
    <xf numFmtId="0" fontId="7" fillId="0" borderId="24" xfId="63" applyFont="1" applyBorder="1" applyAlignment="1">
      <alignment horizontal="right"/>
      <protection/>
    </xf>
    <xf numFmtId="189" fontId="7" fillId="0" borderId="13" xfId="49" applyNumberFormat="1" applyFont="1" applyBorder="1" applyAlignment="1">
      <alignment horizontal="center"/>
    </xf>
    <xf numFmtId="38" fontId="7" fillId="0" borderId="13" xfId="49" applyFont="1" applyBorder="1" applyAlignment="1">
      <alignment horizontal="center"/>
    </xf>
    <xf numFmtId="40" fontId="7" fillId="0" borderId="13" xfId="49" applyNumberFormat="1" applyFont="1" applyBorder="1" applyAlignment="1">
      <alignment horizontal="center"/>
    </xf>
    <xf numFmtId="0" fontId="7" fillId="35" borderId="46" xfId="63" applyFont="1" applyFill="1" applyBorder="1" applyAlignment="1">
      <alignment horizontal="center"/>
      <protection/>
    </xf>
    <xf numFmtId="3" fontId="7" fillId="0" borderId="47" xfId="63" applyNumberFormat="1" applyFont="1" applyBorder="1">
      <alignment/>
      <protection/>
    </xf>
    <xf numFmtId="0" fontId="7" fillId="0" borderId="48" xfId="63" applyFont="1" applyBorder="1">
      <alignment/>
      <protection/>
    </xf>
    <xf numFmtId="3" fontId="7" fillId="0" borderId="49" xfId="63" applyNumberFormat="1" applyFont="1" applyBorder="1">
      <alignment/>
      <protection/>
    </xf>
    <xf numFmtId="193" fontId="7" fillId="0" borderId="0" xfId="63" applyNumberFormat="1" applyFont="1" applyAlignment="1">
      <alignment horizontal="right"/>
      <protection/>
    </xf>
    <xf numFmtId="209" fontId="2" fillId="0" borderId="0" xfId="63" applyNumberFormat="1">
      <alignment/>
      <protection/>
    </xf>
    <xf numFmtId="3" fontId="2" fillId="0" borderId="0" xfId="62" applyNumberFormat="1">
      <alignment/>
      <protection/>
    </xf>
    <xf numFmtId="0" fontId="2" fillId="0" borderId="0" xfId="61" applyFont="1" applyBorder="1">
      <alignment/>
      <protection/>
    </xf>
    <xf numFmtId="0" fontId="15" fillId="0" borderId="0" xfId="64" applyFont="1">
      <alignment/>
      <protection/>
    </xf>
    <xf numFmtId="0" fontId="15" fillId="0" borderId="0" xfId="64" applyFont="1" applyBorder="1">
      <alignment/>
      <protection/>
    </xf>
    <xf numFmtId="0" fontId="15" fillId="0" borderId="0" xfId="64" applyFont="1" applyBorder="1" applyAlignment="1">
      <alignment horizontal="right"/>
      <protection/>
    </xf>
    <xf numFmtId="0" fontId="15" fillId="0" borderId="11" xfId="64" applyFont="1" applyBorder="1">
      <alignment/>
      <protection/>
    </xf>
    <xf numFmtId="0" fontId="15" fillId="32" borderId="19" xfId="64" applyFont="1" applyFill="1" applyBorder="1" applyAlignment="1" quotePrefix="1">
      <alignment horizontal="center" vertical="center"/>
      <protection/>
    </xf>
    <xf numFmtId="0" fontId="15" fillId="0" borderId="0" xfId="64" applyFont="1" applyFill="1">
      <alignment/>
      <protection/>
    </xf>
    <xf numFmtId="0" fontId="15" fillId="0" borderId="19" xfId="64" applyFont="1" applyFill="1" applyBorder="1" applyAlignment="1" quotePrefix="1">
      <alignment horizontal="center" vertical="center"/>
      <protection/>
    </xf>
    <xf numFmtId="0" fontId="15" fillId="0" borderId="19" xfId="64" applyFont="1" applyFill="1" applyBorder="1" applyAlignment="1">
      <alignment horizontal="center" vertical="center" textRotation="255"/>
      <protection/>
    </xf>
    <xf numFmtId="0" fontId="17" fillId="0" borderId="15" xfId="64" applyFont="1" applyBorder="1" applyAlignment="1">
      <alignment horizontal="right" vertical="center"/>
      <protection/>
    </xf>
    <xf numFmtId="0" fontId="17" fillId="0" borderId="15" xfId="64" applyFont="1" applyBorder="1" applyAlignment="1">
      <alignment horizontal="right"/>
      <protection/>
    </xf>
    <xf numFmtId="0" fontId="17" fillId="0" borderId="24" xfId="64" applyFont="1" applyBorder="1" applyAlignment="1">
      <alignment horizontal="right"/>
      <protection/>
    </xf>
    <xf numFmtId="0" fontId="15" fillId="0" borderId="19" xfId="64" applyFont="1" applyBorder="1">
      <alignment/>
      <protection/>
    </xf>
    <xf numFmtId="3" fontId="15" fillId="0" borderId="0" xfId="64" applyNumberFormat="1" applyFont="1">
      <alignment/>
      <protection/>
    </xf>
    <xf numFmtId="0" fontId="15" fillId="0" borderId="12" xfId="64" applyFont="1" applyBorder="1">
      <alignment/>
      <protection/>
    </xf>
    <xf numFmtId="0" fontId="15" fillId="0" borderId="0" xfId="64" applyFont="1" applyFill="1" applyBorder="1" applyAlignment="1">
      <alignment horizontal="center" vertical="center" textRotation="255"/>
      <protection/>
    </xf>
    <xf numFmtId="38" fontId="15" fillId="0" borderId="18" xfId="49" applyFont="1" applyBorder="1" applyAlignment="1">
      <alignment/>
    </xf>
    <xf numFmtId="2" fontId="15" fillId="0" borderId="18" xfId="64" applyNumberFormat="1" applyFont="1" applyBorder="1">
      <alignment/>
      <protection/>
    </xf>
    <xf numFmtId="203" fontId="15" fillId="0" borderId="18" xfId="64" applyNumberFormat="1" applyFont="1" applyBorder="1" applyAlignment="1">
      <alignment horizontal="right"/>
      <protection/>
    </xf>
    <xf numFmtId="0" fontId="15" fillId="0" borderId="23" xfId="64" applyFont="1" applyBorder="1">
      <alignment/>
      <protection/>
    </xf>
    <xf numFmtId="0" fontId="15" fillId="0" borderId="19" xfId="64" applyFont="1" applyFill="1" applyBorder="1" applyAlignment="1">
      <alignment horizontal="center" vertical="center"/>
      <protection/>
    </xf>
    <xf numFmtId="0" fontId="15" fillId="4" borderId="14" xfId="64" applyFont="1" applyFill="1" applyBorder="1" applyAlignment="1">
      <alignment horizontal="center" vertical="center"/>
      <protection/>
    </xf>
    <xf numFmtId="0" fontId="15" fillId="0" borderId="19" xfId="64" applyFont="1" applyFill="1" applyBorder="1" applyAlignment="1">
      <alignment horizontal="center"/>
      <protection/>
    </xf>
    <xf numFmtId="0" fontId="17" fillId="0" borderId="22" xfId="64" applyFont="1" applyBorder="1" applyAlignment="1">
      <alignment horizontal="right"/>
      <protection/>
    </xf>
    <xf numFmtId="0" fontId="17" fillId="0" borderId="15" xfId="64" applyFont="1" applyFill="1" applyBorder="1" applyAlignment="1">
      <alignment horizontal="right"/>
      <protection/>
    </xf>
    <xf numFmtId="0" fontId="17" fillId="0" borderId="24" xfId="64" applyFont="1" applyFill="1" applyBorder="1" applyAlignment="1">
      <alignment horizontal="right"/>
      <protection/>
    </xf>
    <xf numFmtId="0" fontId="15" fillId="0" borderId="16" xfId="64" applyFont="1" applyBorder="1">
      <alignment/>
      <protection/>
    </xf>
    <xf numFmtId="0" fontId="15" fillId="0" borderId="10" xfId="64" applyFont="1" applyBorder="1">
      <alignment/>
      <protection/>
    </xf>
    <xf numFmtId="0" fontId="15" fillId="0" borderId="0" xfId="64" applyFont="1" applyFill="1" applyBorder="1" applyAlignment="1">
      <alignment horizontal="center"/>
      <protection/>
    </xf>
    <xf numFmtId="0" fontId="15" fillId="0" borderId="17" xfId="64" applyFont="1" applyBorder="1">
      <alignment/>
      <protection/>
    </xf>
    <xf numFmtId="0" fontId="15" fillId="0" borderId="18" xfId="64" applyFont="1" applyBorder="1">
      <alignment/>
      <protection/>
    </xf>
    <xf numFmtId="0" fontId="15" fillId="4" borderId="14" xfId="64" applyFont="1" applyFill="1" applyBorder="1" applyAlignment="1">
      <alignment vertical="center"/>
      <protection/>
    </xf>
    <xf numFmtId="0" fontId="15" fillId="0" borderId="0" xfId="65" applyFont="1">
      <alignment/>
      <protection/>
    </xf>
    <xf numFmtId="0" fontId="15" fillId="0" borderId="11" xfId="65" applyFont="1" applyBorder="1">
      <alignment/>
      <protection/>
    </xf>
    <xf numFmtId="0" fontId="15" fillId="4" borderId="14" xfId="65" applyFont="1" applyFill="1" applyBorder="1" applyAlignment="1">
      <alignment horizontal="center" vertical="center"/>
      <protection/>
    </xf>
    <xf numFmtId="0" fontId="15" fillId="4" borderId="12" xfId="65" applyFont="1" applyFill="1" applyBorder="1" applyAlignment="1">
      <alignment horizontal="center" vertical="center"/>
      <protection/>
    </xf>
    <xf numFmtId="0" fontId="17" fillId="0" borderId="22" xfId="65" applyFont="1" applyBorder="1" applyAlignment="1">
      <alignment horizontal="right"/>
      <protection/>
    </xf>
    <xf numFmtId="0" fontId="17" fillId="0" borderId="15" xfId="65" applyFont="1" applyBorder="1" applyAlignment="1">
      <alignment horizontal="right"/>
      <protection/>
    </xf>
    <xf numFmtId="0" fontId="17" fillId="0" borderId="24" xfId="65" applyFont="1" applyBorder="1" applyAlignment="1">
      <alignment horizontal="right"/>
      <protection/>
    </xf>
    <xf numFmtId="203" fontId="15" fillId="0" borderId="17" xfId="65" applyNumberFormat="1" applyFont="1" applyBorder="1" applyAlignment="1">
      <alignment horizontal="right"/>
      <protection/>
    </xf>
    <xf numFmtId="203" fontId="15" fillId="0" borderId="18" xfId="65" applyNumberFormat="1" applyFont="1" applyBorder="1" applyAlignment="1">
      <alignment horizontal="right"/>
      <protection/>
    </xf>
    <xf numFmtId="203" fontId="15" fillId="0" borderId="18" xfId="49" applyNumberFormat="1" applyFont="1" applyBorder="1" applyAlignment="1">
      <alignment horizontal="right"/>
    </xf>
    <xf numFmtId="38" fontId="15" fillId="0" borderId="18" xfId="49" applyFont="1" applyBorder="1" applyAlignment="1">
      <alignment horizontal="right"/>
    </xf>
    <xf numFmtId="203" fontId="15" fillId="0" borderId="23" xfId="65" applyNumberFormat="1" applyFont="1" applyBorder="1" applyAlignment="1">
      <alignment horizontal="right"/>
      <protection/>
    </xf>
    <xf numFmtId="0" fontId="2" fillId="0" borderId="0" xfId="61" applyAlignment="1">
      <alignment horizontal="right"/>
      <protection/>
    </xf>
    <xf numFmtId="0" fontId="2" fillId="0" borderId="0" xfId="61" applyBorder="1" applyAlignment="1">
      <alignment horizontal="right"/>
      <protection/>
    </xf>
    <xf numFmtId="2" fontId="15" fillId="0" borderId="0" xfId="64" applyNumberFormat="1" applyFont="1" applyBorder="1">
      <alignment/>
      <protection/>
    </xf>
    <xf numFmtId="203" fontId="15" fillId="0" borderId="0" xfId="64" applyNumberFormat="1" applyFont="1" applyBorder="1" applyAlignment="1">
      <alignment horizontal="right"/>
      <protection/>
    </xf>
    <xf numFmtId="0" fontId="15" fillId="0" borderId="18" xfId="64" applyNumberFormat="1" applyFont="1" applyBorder="1" applyAlignment="1" quotePrefix="1">
      <alignment horizontal="right"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61" applyFont="1" applyBorder="1" applyAlignment="1">
      <alignment/>
      <protection/>
    </xf>
    <xf numFmtId="0" fontId="2" fillId="35" borderId="16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/>
      <protection/>
    </xf>
    <xf numFmtId="38" fontId="4" fillId="0" borderId="10" xfId="61" applyNumberFormat="1" applyFont="1" applyBorder="1" applyAlignment="1">
      <alignment vertical="center"/>
      <protection/>
    </xf>
    <xf numFmtId="38" fontId="4" fillId="0" borderId="11" xfId="61" applyNumberFormat="1" applyFont="1" applyBorder="1" applyAlignment="1">
      <alignment vertical="center"/>
      <protection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15" xfId="49" applyFont="1" applyBorder="1" applyAlignment="1">
      <alignment/>
    </xf>
    <xf numFmtId="0" fontId="2" fillId="0" borderId="24" xfId="61" applyFont="1" applyBorder="1">
      <alignment/>
      <protection/>
    </xf>
    <xf numFmtId="38" fontId="2" fillId="0" borderId="16" xfId="49" applyFont="1" applyBorder="1" applyAlignment="1">
      <alignment vertical="center"/>
    </xf>
    <xf numFmtId="38" fontId="2" fillId="0" borderId="0" xfId="49" applyFont="1" applyBorder="1" applyAlignment="1">
      <alignment/>
    </xf>
    <xf numFmtId="0" fontId="2" fillId="0" borderId="19" xfId="61" applyFont="1" applyBorder="1">
      <alignment/>
      <protection/>
    </xf>
    <xf numFmtId="38" fontId="2" fillId="0" borderId="19" xfId="49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12" xfId="61" applyFont="1" applyBorder="1">
      <alignment/>
      <protection/>
    </xf>
    <xf numFmtId="38" fontId="4" fillId="0" borderId="11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6" xfId="61" applyNumberFormat="1" applyFont="1" applyBorder="1">
      <alignment/>
      <protection/>
    </xf>
    <xf numFmtId="0" fontId="2" fillId="0" borderId="0" xfId="61" applyFont="1" applyBorder="1">
      <alignment/>
      <protection/>
    </xf>
    <xf numFmtId="38" fontId="2" fillId="0" borderId="10" xfId="61" applyNumberFormat="1" applyFont="1" applyBorder="1">
      <alignment/>
      <protection/>
    </xf>
    <xf numFmtId="0" fontId="2" fillId="0" borderId="11" xfId="61" applyFont="1" applyBorder="1">
      <alignment/>
      <protection/>
    </xf>
    <xf numFmtId="0" fontId="2" fillId="35" borderId="19" xfId="62" applyFont="1" applyFill="1" applyBorder="1" applyAlignment="1">
      <alignment horizontal="center"/>
      <protection/>
    </xf>
    <xf numFmtId="0" fontId="2" fillId="35" borderId="12" xfId="62" applyFont="1" applyFill="1" applyBorder="1" applyAlignment="1">
      <alignment horizontal="center"/>
      <protection/>
    </xf>
    <xf numFmtId="38" fontId="4" fillId="0" borderId="17" xfId="61" applyNumberFormat="1" applyFont="1" applyBorder="1" applyAlignment="1">
      <alignment vertical="center"/>
      <protection/>
    </xf>
    <xf numFmtId="38" fontId="4" fillId="0" borderId="12" xfId="61" applyNumberFormat="1" applyFont="1" applyBorder="1" applyAlignment="1">
      <alignment vertical="center"/>
      <protection/>
    </xf>
    <xf numFmtId="38" fontId="4" fillId="0" borderId="12" xfId="49" applyFont="1" applyBorder="1" applyAlignment="1">
      <alignment vertical="center"/>
    </xf>
    <xf numFmtId="0" fontId="2" fillId="0" borderId="0" xfId="61" applyFont="1" applyAlignment="1">
      <alignment horizontal="right"/>
      <protection/>
    </xf>
    <xf numFmtId="203" fontId="15" fillId="0" borderId="10" xfId="65" applyNumberFormat="1" applyFont="1" applyBorder="1" applyAlignment="1">
      <alignment horizontal="right"/>
      <protection/>
    </xf>
    <xf numFmtId="203" fontId="15" fillId="0" borderId="11" xfId="65" applyNumberFormat="1" applyFont="1" applyBorder="1" applyAlignment="1">
      <alignment horizontal="right"/>
      <protection/>
    </xf>
    <xf numFmtId="203" fontId="15" fillId="0" borderId="11" xfId="49" applyNumberFormat="1" applyFont="1" applyBorder="1" applyAlignment="1">
      <alignment horizontal="right"/>
    </xf>
    <xf numFmtId="38" fontId="15" fillId="0" borderId="11" xfId="49" applyFont="1" applyBorder="1" applyAlignment="1">
      <alignment horizontal="right"/>
    </xf>
    <xf numFmtId="203" fontId="15" fillId="0" borderId="12" xfId="65" applyNumberFormat="1" applyFont="1" applyBorder="1" applyAlignment="1">
      <alignment horizontal="right"/>
      <protection/>
    </xf>
    <xf numFmtId="0" fontId="7" fillId="0" borderId="0" xfId="62" applyFont="1" applyBorder="1" applyAlignment="1">
      <alignment horizontal="center"/>
      <protection/>
    </xf>
    <xf numFmtId="0" fontId="7" fillId="0" borderId="0" xfId="62" applyFont="1" applyFill="1" applyBorder="1">
      <alignment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2" fillId="4" borderId="13" xfId="61" applyFont="1" applyFill="1" applyBorder="1" applyAlignment="1">
      <alignment horizontal="center"/>
      <protection/>
    </xf>
    <xf numFmtId="0" fontId="2" fillId="4" borderId="12" xfId="61" applyFont="1" applyFill="1" applyBorder="1" applyAlignment="1">
      <alignment horizontal="center"/>
      <protection/>
    </xf>
    <xf numFmtId="38" fontId="2" fillId="4" borderId="14" xfId="49" applyFont="1" applyFill="1" applyBorder="1" applyAlignment="1">
      <alignment horizontal="center"/>
    </xf>
    <xf numFmtId="38" fontId="4" fillId="0" borderId="12" xfId="61" applyNumberFormat="1" applyFont="1" applyBorder="1" applyAlignment="1">
      <alignment vertical="center"/>
      <protection/>
    </xf>
    <xf numFmtId="38" fontId="2" fillId="0" borderId="22" xfId="49" applyFont="1" applyBorder="1" applyAlignment="1">
      <alignment vertical="center"/>
    </xf>
    <xf numFmtId="0" fontId="2" fillId="0" borderId="24" xfId="61" applyFont="1" applyBorder="1">
      <alignment/>
      <protection/>
    </xf>
    <xf numFmtId="38" fontId="2" fillId="0" borderId="16" xfId="49" applyFont="1" applyBorder="1" applyAlignment="1">
      <alignment vertical="center"/>
    </xf>
    <xf numFmtId="0" fontId="2" fillId="0" borderId="19" xfId="61" applyFont="1" applyBorder="1">
      <alignment/>
      <protection/>
    </xf>
    <xf numFmtId="38" fontId="2" fillId="0" borderId="10" xfId="49" applyFont="1" applyBorder="1" applyAlignment="1">
      <alignment vertical="center"/>
    </xf>
    <xf numFmtId="0" fontId="2" fillId="0" borderId="12" xfId="61" applyFont="1" applyBorder="1">
      <alignment/>
      <protection/>
    </xf>
    <xf numFmtId="38" fontId="2" fillId="0" borderId="22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11" xfId="61" applyFont="1" applyBorder="1">
      <alignment/>
      <protection/>
    </xf>
    <xf numFmtId="38" fontId="2" fillId="0" borderId="0" xfId="61" applyNumberFormat="1" applyFont="1" applyBorder="1">
      <alignment/>
      <protection/>
    </xf>
    <xf numFmtId="0" fontId="2" fillId="0" borderId="0" xfId="61" applyFont="1" applyBorder="1" applyAlignment="1">
      <alignment horizontal="right"/>
      <protection/>
    </xf>
    <xf numFmtId="0" fontId="37" fillId="0" borderId="0" xfId="0" applyFont="1" applyAlignment="1">
      <alignment/>
    </xf>
    <xf numFmtId="0" fontId="2" fillId="35" borderId="22" xfId="61" applyFont="1" applyFill="1" applyBorder="1">
      <alignment/>
      <protection/>
    </xf>
    <xf numFmtId="0" fontId="2" fillId="35" borderId="24" xfId="61" applyFont="1" applyFill="1" applyBorder="1" applyAlignment="1">
      <alignment horizontal="center"/>
      <protection/>
    </xf>
    <xf numFmtId="0" fontId="2" fillId="35" borderId="16" xfId="61" applyFont="1" applyFill="1" applyBorder="1">
      <alignment/>
      <protection/>
    </xf>
    <xf numFmtId="0" fontId="2" fillId="35" borderId="19" xfId="61" applyFont="1" applyFill="1" applyBorder="1" applyAlignment="1">
      <alignment horizontal="center"/>
      <protection/>
    </xf>
    <xf numFmtId="0" fontId="2" fillId="35" borderId="10" xfId="61" applyFont="1" applyFill="1" applyBorder="1">
      <alignment/>
      <protection/>
    </xf>
    <xf numFmtId="0" fontId="2" fillId="35" borderId="12" xfId="61" applyFont="1" applyFill="1" applyBorder="1" applyAlignment="1">
      <alignment horizontal="center"/>
      <protection/>
    </xf>
    <xf numFmtId="38" fontId="6" fillId="0" borderId="21" xfId="49" applyFont="1" applyBorder="1" applyAlignment="1">
      <alignment horizontal="right"/>
    </xf>
    <xf numFmtId="38" fontId="4" fillId="0" borderId="21" xfId="61" applyNumberFormat="1" applyFont="1" applyBorder="1" applyAlignment="1">
      <alignment vertical="center"/>
      <protection/>
    </xf>
    <xf numFmtId="38" fontId="4" fillId="0" borderId="21" xfId="49" applyFont="1" applyBorder="1" applyAlignment="1">
      <alignment vertical="center"/>
    </xf>
    <xf numFmtId="0" fontId="2" fillId="0" borderId="21" xfId="61" applyFont="1" applyBorder="1">
      <alignment/>
      <protection/>
    </xf>
    <xf numFmtId="38" fontId="2" fillId="0" borderId="21" xfId="49" applyFont="1" applyBorder="1" applyAlignment="1">
      <alignment/>
    </xf>
    <xf numFmtId="0" fontId="2" fillId="0" borderId="21" xfId="61" applyFill="1" applyBorder="1" applyAlignment="1">
      <alignment horizontal="center"/>
      <protection/>
    </xf>
    <xf numFmtId="38" fontId="2" fillId="0" borderId="21" xfId="49" applyFont="1" applyFill="1" applyBorder="1" applyAlignment="1">
      <alignment horizontal="center"/>
    </xf>
    <xf numFmtId="0" fontId="6" fillId="35" borderId="50" xfId="62" applyFont="1" applyFill="1" applyBorder="1" applyAlignment="1">
      <alignment horizontal="center"/>
      <protection/>
    </xf>
    <xf numFmtId="0" fontId="6" fillId="35" borderId="19" xfId="62" applyFont="1" applyFill="1" applyBorder="1" applyAlignment="1">
      <alignment horizontal="center"/>
      <protection/>
    </xf>
    <xf numFmtId="0" fontId="2" fillId="35" borderId="19" xfId="62" applyNumberFormat="1" applyFont="1" applyFill="1" applyBorder="1" applyAlignment="1">
      <alignment horizontal="center"/>
      <protection/>
    </xf>
    <xf numFmtId="0" fontId="11" fillId="35" borderId="19" xfId="62" applyFont="1" applyFill="1" applyBorder="1" applyAlignment="1">
      <alignment horizontal="center"/>
      <protection/>
    </xf>
    <xf numFmtId="38" fontId="4" fillId="0" borderId="0" xfId="49" applyFont="1" applyBorder="1" applyAlignment="1">
      <alignment vertical="center"/>
    </xf>
    <xf numFmtId="0" fontId="2" fillId="0" borderId="0" xfId="62" applyFont="1" applyFill="1" applyBorder="1">
      <alignment/>
      <protection/>
    </xf>
    <xf numFmtId="0" fontId="2" fillId="0" borderId="0" xfId="62" applyFont="1" applyFill="1" applyBorder="1" applyAlignment="1">
      <alignment horizontal="center"/>
      <protection/>
    </xf>
    <xf numFmtId="208" fontId="15" fillId="0" borderId="11" xfId="64" applyNumberFormat="1" applyFont="1" applyBorder="1" applyAlignment="1" quotePrefix="1">
      <alignment horizontal="right"/>
      <protection/>
    </xf>
    <xf numFmtId="0" fontId="2" fillId="0" borderId="24" xfId="63" applyBorder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 applyAlignment="1">
      <alignment horizontal="right"/>
      <protection/>
    </xf>
    <xf numFmtId="0" fontId="7" fillId="36" borderId="26" xfId="62" applyFont="1" applyFill="1" applyBorder="1" applyAlignment="1">
      <alignment vertical="center"/>
      <protection/>
    </xf>
    <xf numFmtId="0" fontId="36" fillId="36" borderId="44" xfId="62" applyFont="1" applyFill="1" applyBorder="1" applyAlignment="1">
      <alignment horizontal="center" vertical="center" wrapText="1"/>
      <protection/>
    </xf>
    <xf numFmtId="0" fontId="36" fillId="36" borderId="27" xfId="62" applyFont="1" applyFill="1" applyBorder="1" applyAlignment="1">
      <alignment horizontal="center" vertical="center" wrapText="1"/>
      <protection/>
    </xf>
    <xf numFmtId="0" fontId="15" fillId="35" borderId="0" xfId="63" applyFont="1" applyFill="1" applyBorder="1">
      <alignment/>
      <protection/>
    </xf>
    <xf numFmtId="0" fontId="15" fillId="35" borderId="34" xfId="63" applyFont="1" applyFill="1" applyBorder="1">
      <alignment/>
      <protection/>
    </xf>
    <xf numFmtId="0" fontId="15" fillId="35" borderId="35" xfId="63" applyFont="1" applyFill="1" applyBorder="1">
      <alignment/>
      <protection/>
    </xf>
    <xf numFmtId="0" fontId="15" fillId="35" borderId="16" xfId="63" applyFont="1" applyFill="1" applyBorder="1" applyAlignment="1">
      <alignment horizontal="right"/>
      <protection/>
    </xf>
    <xf numFmtId="193" fontId="2" fillId="0" borderId="19" xfId="42" applyNumberFormat="1" applyFont="1" applyBorder="1" applyAlignment="1">
      <alignment horizontal="right"/>
    </xf>
    <xf numFmtId="193" fontId="2" fillId="0" borderId="12" xfId="42" applyNumberFormat="1" applyFont="1" applyBorder="1" applyAlignment="1">
      <alignment horizontal="right"/>
    </xf>
    <xf numFmtId="0" fontId="9" fillId="0" borderId="51" xfId="62" applyFont="1" applyFill="1" applyBorder="1" applyAlignment="1">
      <alignment horizontal="right" vertical="center"/>
      <protection/>
    </xf>
    <xf numFmtId="0" fontId="2" fillId="0" borderId="16" xfId="63" applyBorder="1">
      <alignment/>
      <protection/>
    </xf>
    <xf numFmtId="0" fontId="15" fillId="0" borderId="23" xfId="64" applyFont="1" applyBorder="1" applyAlignment="1" quotePrefix="1">
      <alignment horizontal="right"/>
      <protection/>
    </xf>
    <xf numFmtId="38" fontId="7" fillId="0" borderId="51" xfId="49" applyFont="1" applyBorder="1" applyAlignment="1">
      <alignment/>
    </xf>
    <xf numFmtId="38" fontId="7" fillId="0" borderId="52" xfId="49" applyFont="1" applyBorder="1" applyAlignment="1">
      <alignment/>
    </xf>
    <xf numFmtId="38" fontId="7" fillId="0" borderId="53" xfId="49" applyFont="1" applyBorder="1" applyAlignment="1">
      <alignment/>
    </xf>
    <xf numFmtId="38" fontId="8" fillId="0" borderId="53" xfId="49" applyFont="1" applyBorder="1" applyAlignment="1">
      <alignment vertical="center"/>
    </xf>
    <xf numFmtId="38" fontId="8" fillId="0" borderId="53" xfId="49" applyFont="1" applyBorder="1" applyAlignment="1">
      <alignment horizontal="right" vertical="center"/>
    </xf>
    <xf numFmtId="38" fontId="8" fillId="0" borderId="54" xfId="49" applyFont="1" applyBorder="1" applyAlignment="1">
      <alignment horizontal="right" vertical="center"/>
    </xf>
    <xf numFmtId="38" fontId="2" fillId="0" borderId="12" xfId="49" applyFont="1" applyBorder="1" applyAlignment="1">
      <alignment/>
    </xf>
    <xf numFmtId="38" fontId="2" fillId="0" borderId="22" xfId="49" applyFont="1" applyBorder="1" applyAlignment="1">
      <alignment/>
    </xf>
    <xf numFmtId="38" fontId="2" fillId="0" borderId="24" xfId="49" applyFont="1" applyBorder="1" applyAlignment="1">
      <alignment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0" fontId="7" fillId="35" borderId="10" xfId="63" applyFont="1" applyFill="1" applyBorder="1" applyAlignment="1">
      <alignment horizontal="center" vertical="center"/>
      <protection/>
    </xf>
    <xf numFmtId="40" fontId="7" fillId="0" borderId="21" xfId="49" applyNumberFormat="1" applyFont="1" applyBorder="1" applyAlignment="1">
      <alignment horizontal="center"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2" fillId="0" borderId="15" xfId="63" applyFont="1" applyBorder="1" applyAlignment="1">
      <alignment horizontal="right"/>
      <protection/>
    </xf>
    <xf numFmtId="0" fontId="15" fillId="0" borderId="11" xfId="63" applyFont="1" applyBorder="1" applyAlignment="1">
      <alignment horizontal="right"/>
      <protection/>
    </xf>
    <xf numFmtId="0" fontId="15" fillId="0" borderId="0" xfId="63" applyFont="1" applyBorder="1" applyAlignment="1">
      <alignment/>
      <protection/>
    </xf>
    <xf numFmtId="0" fontId="15" fillId="0" borderId="16" xfId="63" applyFont="1" applyFill="1" applyBorder="1" applyAlignment="1">
      <alignment horizontal="center"/>
      <protection/>
    </xf>
    <xf numFmtId="0" fontId="15" fillId="0" borderId="0" xfId="63" applyFont="1" applyFill="1" applyBorder="1" applyAlignment="1">
      <alignment horizontal="center"/>
      <protection/>
    </xf>
    <xf numFmtId="0" fontId="2" fillId="0" borderId="15" xfId="63" applyFont="1" applyBorder="1" applyAlignment="1">
      <alignment/>
      <protection/>
    </xf>
    <xf numFmtId="38" fontId="15" fillId="0" borderId="19" xfId="49" applyFont="1" applyBorder="1" applyAlignment="1">
      <alignment vertical="center"/>
    </xf>
    <xf numFmtId="38" fontId="15" fillId="0" borderId="10" xfId="49" applyFont="1" applyBorder="1" applyAlignment="1">
      <alignment vertical="center"/>
    </xf>
    <xf numFmtId="0" fontId="2" fillId="35" borderId="17" xfId="63" applyFill="1" applyBorder="1" applyAlignment="1">
      <alignment horizontal="center" vertical="center"/>
      <protection/>
    </xf>
    <xf numFmtId="0" fontId="2" fillId="35" borderId="55" xfId="63" applyFill="1" applyBorder="1" applyAlignment="1">
      <alignment horizontal="center" vertical="center"/>
      <protection/>
    </xf>
    <xf numFmtId="0" fontId="2" fillId="35" borderId="56" xfId="63" applyFont="1" applyFill="1" applyBorder="1" applyAlignment="1">
      <alignment horizontal="center" vertical="center"/>
      <protection/>
    </xf>
    <xf numFmtId="38" fontId="2" fillId="0" borderId="17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94" fontId="2" fillId="0" borderId="23" xfId="63" applyNumberFormat="1" applyBorder="1" applyAlignment="1">
      <alignment vertical="center"/>
      <protection/>
    </xf>
    <xf numFmtId="0" fontId="15" fillId="35" borderId="24" xfId="63" applyFont="1" applyFill="1" applyBorder="1">
      <alignment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191" fontId="15" fillId="0" borderId="43" xfId="63" applyNumberFormat="1" applyFont="1" applyBorder="1" applyAlignment="1">
      <alignment vertical="center"/>
      <protection/>
    </xf>
    <xf numFmtId="214" fontId="15" fillId="0" borderId="19" xfId="49" applyNumberFormat="1" applyFont="1" applyBorder="1" applyAlignment="1">
      <alignment horizontal="right" vertical="center"/>
    </xf>
    <xf numFmtId="189" fontId="15" fillId="0" borderId="49" xfId="49" applyNumberFormat="1" applyFont="1" applyBorder="1" applyAlignment="1">
      <alignment vertical="center"/>
    </xf>
    <xf numFmtId="214" fontId="15" fillId="0" borderId="43" xfId="49" applyNumberFormat="1" applyFont="1" applyBorder="1" applyAlignment="1">
      <alignment horizontal="right" vertical="center"/>
    </xf>
    <xf numFmtId="189" fontId="15" fillId="0" borderId="43" xfId="49" applyNumberFormat="1" applyFont="1" applyBorder="1" applyAlignment="1">
      <alignment vertical="center"/>
    </xf>
    <xf numFmtId="38" fontId="15" fillId="0" borderId="16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191" fontId="15" fillId="0" borderId="19" xfId="63" applyNumberFormat="1" applyFont="1" applyBorder="1" applyAlignment="1">
      <alignment horizontal="right" vertical="center"/>
      <protection/>
    </xf>
    <xf numFmtId="189" fontId="15" fillId="0" borderId="19" xfId="49" applyNumberFormat="1" applyFont="1" applyBorder="1" applyAlignment="1">
      <alignment horizontal="right" vertical="center"/>
    </xf>
    <xf numFmtId="189" fontId="15" fillId="0" borderId="12" xfId="49" applyNumberFormat="1" applyFont="1" applyBorder="1" applyAlignment="1">
      <alignment horizontal="right" vertical="center"/>
    </xf>
    <xf numFmtId="38" fontId="15" fillId="0" borderId="10" xfId="49" applyFont="1" applyBorder="1" applyAlignment="1">
      <alignment horizontal="right" vertical="center"/>
    </xf>
    <xf numFmtId="38" fontId="15" fillId="0" borderId="11" xfId="49" applyFont="1" applyBorder="1" applyAlignment="1">
      <alignment horizontal="right" vertical="center"/>
    </xf>
    <xf numFmtId="0" fontId="15" fillId="35" borderId="19" xfId="63" applyFont="1" applyFill="1" applyBorder="1" applyAlignment="1">
      <alignment vertical="center"/>
      <protection/>
    </xf>
    <xf numFmtId="38" fontId="0" fillId="0" borderId="0" xfId="49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199" fontId="0" fillId="0" borderId="0" xfId="0" applyNumberFormat="1" applyFill="1" applyAlignment="1">
      <alignment vertical="center"/>
    </xf>
    <xf numFmtId="199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33" borderId="0" xfId="0" applyFill="1" applyAlignment="1">
      <alignment vertical="center"/>
    </xf>
    <xf numFmtId="0" fontId="7" fillId="0" borderId="44" xfId="62" applyFont="1" applyBorder="1">
      <alignment/>
      <protection/>
    </xf>
    <xf numFmtId="0" fontId="7" fillId="0" borderId="51" xfId="62" applyFont="1" applyBorder="1">
      <alignment/>
      <protection/>
    </xf>
    <xf numFmtId="0" fontId="7" fillId="0" borderId="27" xfId="62" applyFont="1" applyBorder="1" applyAlignment="1">
      <alignment vertical="center"/>
      <protection/>
    </xf>
    <xf numFmtId="38" fontId="7" fillId="0" borderId="51" xfId="49" applyFont="1" applyBorder="1" applyAlignment="1">
      <alignment vertical="center"/>
    </xf>
    <xf numFmtId="38" fontId="7" fillId="0" borderId="52" xfId="49" applyFont="1" applyBorder="1" applyAlignment="1">
      <alignment vertical="center"/>
    </xf>
    <xf numFmtId="0" fontId="15" fillId="36" borderId="19" xfId="64" applyFont="1" applyFill="1" applyBorder="1" applyAlignment="1">
      <alignment horizontal="center"/>
      <protection/>
    </xf>
    <xf numFmtId="0" fontId="15" fillId="36" borderId="22" xfId="64" applyFont="1" applyFill="1" applyBorder="1" applyAlignment="1">
      <alignment horizontal="center" vertical="center"/>
      <protection/>
    </xf>
    <xf numFmtId="0" fontId="2" fillId="35" borderId="16" xfId="63" applyFill="1" applyBorder="1" applyAlignment="1" quotePrefix="1">
      <alignment horizontal="center" vertical="center"/>
      <protection/>
    </xf>
    <xf numFmtId="0" fontId="2" fillId="35" borderId="10" xfId="63" applyFill="1" applyBorder="1" applyAlignment="1" quotePrefix="1">
      <alignment horizontal="center" vertical="center"/>
      <protection/>
    </xf>
    <xf numFmtId="0" fontId="7" fillId="35" borderId="57" xfId="63" applyFont="1" applyFill="1" applyBorder="1" applyAlignment="1">
      <alignment horizontal="center" vertical="center"/>
      <protection/>
    </xf>
    <xf numFmtId="0" fontId="7" fillId="35" borderId="58" xfId="63" applyFont="1" applyFill="1" applyBorder="1" applyAlignment="1">
      <alignment horizontal="center" vertical="center"/>
      <protection/>
    </xf>
    <xf numFmtId="3" fontId="7" fillId="0" borderId="14" xfId="63" applyNumberFormat="1" applyFont="1" applyBorder="1" applyAlignment="1">
      <alignment vertical="center"/>
      <protection/>
    </xf>
    <xf numFmtId="0" fontId="7" fillId="0" borderId="17" xfId="63" applyFont="1" applyBorder="1" applyAlignment="1">
      <alignment vertical="center"/>
      <protection/>
    </xf>
    <xf numFmtId="3" fontId="7" fillId="0" borderId="23" xfId="63" applyNumberFormat="1" applyFont="1" applyBorder="1" applyAlignment="1">
      <alignment vertical="center"/>
      <protection/>
    </xf>
    <xf numFmtId="0" fontId="7" fillId="4" borderId="23" xfId="63" applyFont="1" applyFill="1" applyBorder="1" applyAlignment="1">
      <alignment horizontal="center"/>
      <protection/>
    </xf>
    <xf numFmtId="38" fontId="7" fillId="0" borderId="59" xfId="49" applyFont="1" applyBorder="1" applyAlignment="1">
      <alignment/>
    </xf>
    <xf numFmtId="38" fontId="7" fillId="0" borderId="60" xfId="49" applyFont="1" applyBorder="1" applyAlignment="1">
      <alignment/>
    </xf>
    <xf numFmtId="38" fontId="7" fillId="0" borderId="60" xfId="49" applyFont="1" applyBorder="1" applyAlignment="1">
      <alignment horizontal="right"/>
    </xf>
    <xf numFmtId="38" fontId="7" fillId="0" borderId="61" xfId="49" applyFont="1" applyBorder="1" applyAlignment="1">
      <alignment/>
    </xf>
    <xf numFmtId="38" fontId="7" fillId="0" borderId="32" xfId="49" applyFont="1" applyBorder="1" applyAlignment="1">
      <alignment horizontal="right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39" fillId="35" borderId="39" xfId="63" applyFont="1" applyFill="1" applyBorder="1" applyAlignment="1">
      <alignment horizontal="center"/>
      <protection/>
    </xf>
    <xf numFmtId="0" fontId="39" fillId="35" borderId="40" xfId="63" applyFont="1" applyFill="1" applyBorder="1" applyAlignment="1">
      <alignment horizontal="center"/>
      <protection/>
    </xf>
    <xf numFmtId="0" fontId="39" fillId="35" borderId="46" xfId="63" applyFont="1" applyFill="1" applyBorder="1" applyAlignment="1">
      <alignment horizontal="center"/>
      <protection/>
    </xf>
    <xf numFmtId="0" fontId="7" fillId="0" borderId="11" xfId="63" applyFont="1" applyBorder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5" fillId="0" borderId="11" xfId="63" applyFont="1" applyBorder="1" applyAlignment="1">
      <alignment horizontal="right"/>
      <protection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38" fontId="7" fillId="0" borderId="37" xfId="49" applyFont="1" applyBorder="1" applyAlignment="1">
      <alignment horizontal="right"/>
    </xf>
    <xf numFmtId="0" fontId="39" fillId="35" borderId="35" xfId="63" applyFont="1" applyFill="1" applyBorder="1" applyAlignment="1">
      <alignment horizontal="center"/>
      <protection/>
    </xf>
    <xf numFmtId="0" fontId="39" fillId="35" borderId="62" xfId="63" applyFont="1" applyFill="1" applyBorder="1" applyAlignment="1">
      <alignment horizontal="center"/>
      <protection/>
    </xf>
    <xf numFmtId="38" fontId="7" fillId="0" borderId="36" xfId="49" applyFont="1" applyBorder="1" applyAlignment="1">
      <alignment horizontal="right"/>
    </xf>
    <xf numFmtId="38" fontId="7" fillId="0" borderId="10" xfId="49" applyFont="1" applyBorder="1" applyAlignment="1">
      <alignment/>
    </xf>
    <xf numFmtId="38" fontId="7" fillId="0" borderId="11" xfId="49" applyFont="1" applyBorder="1" applyAlignment="1">
      <alignment horizontal="right"/>
    </xf>
    <xf numFmtId="38" fontId="7" fillId="0" borderId="59" xfId="49" applyFont="1" applyBorder="1" applyAlignment="1">
      <alignment horizontal="right"/>
    </xf>
    <xf numFmtId="38" fontId="7" fillId="0" borderId="61" xfId="49" applyFont="1" applyBorder="1" applyAlignment="1">
      <alignment horizontal="right"/>
    </xf>
    <xf numFmtId="38" fontId="7" fillId="0" borderId="63" xfId="49" applyFont="1" applyBorder="1" applyAlignment="1">
      <alignment horizontal="right"/>
    </xf>
    <xf numFmtId="38" fontId="7" fillId="0" borderId="64" xfId="49" applyFont="1" applyBorder="1" applyAlignment="1">
      <alignment horizontal="right"/>
    </xf>
    <xf numFmtId="38" fontId="7" fillId="0" borderId="65" xfId="49" applyFont="1" applyBorder="1" applyAlignment="1">
      <alignment horizontal="right"/>
    </xf>
    <xf numFmtId="38" fontId="7" fillId="0" borderId="48" xfId="49" applyFont="1" applyBorder="1" applyAlignment="1">
      <alignment horizontal="right"/>
    </xf>
    <xf numFmtId="38" fontId="7" fillId="0" borderId="66" xfId="49" applyFont="1" applyBorder="1" applyAlignment="1">
      <alignment horizontal="right"/>
    </xf>
    <xf numFmtId="38" fontId="7" fillId="0" borderId="49" xfId="49" applyFont="1" applyBorder="1" applyAlignment="1">
      <alignment horizontal="right"/>
    </xf>
    <xf numFmtId="0" fontId="10" fillId="0" borderId="0" xfId="63" applyFont="1">
      <alignment/>
      <protection/>
    </xf>
    <xf numFmtId="0" fontId="10" fillId="0" borderId="0" xfId="63" applyFont="1" applyBorder="1" applyAlignment="1">
      <alignment horizontal="left"/>
      <protection/>
    </xf>
    <xf numFmtId="0" fontId="0" fillId="0" borderId="0" xfId="0" applyBorder="1" applyAlignment="1">
      <alignment horizontal="center" vertical="center" textRotation="255"/>
    </xf>
    <xf numFmtId="0" fontId="2" fillId="0" borderId="0" xfId="63" applyBorder="1" applyAlignment="1">
      <alignment horizontal="right"/>
      <protection/>
    </xf>
    <xf numFmtId="0" fontId="0" fillId="0" borderId="0" xfId="0" applyAlignment="1">
      <alignment horizontal="right" vertical="center"/>
    </xf>
    <xf numFmtId="49" fontId="15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textRotation="255"/>
    </xf>
    <xf numFmtId="0" fontId="15" fillId="0" borderId="0" xfId="64" applyFont="1" applyBorder="1" applyAlignment="1">
      <alignment horizontal="right"/>
      <protection/>
    </xf>
    <xf numFmtId="0" fontId="15" fillId="4" borderId="17" xfId="65" applyFont="1" applyFill="1" applyBorder="1" applyAlignment="1">
      <alignment horizontal="center" vertical="center"/>
      <protection/>
    </xf>
    <xf numFmtId="0" fontId="15" fillId="4" borderId="18" xfId="65" applyFont="1" applyFill="1" applyBorder="1" applyAlignment="1">
      <alignment horizontal="center" vertical="center"/>
      <protection/>
    </xf>
    <xf numFmtId="0" fontId="15" fillId="4" borderId="23" xfId="65" applyFont="1" applyFill="1" applyBorder="1" applyAlignment="1">
      <alignment horizontal="center" vertical="center"/>
      <protection/>
    </xf>
    <xf numFmtId="0" fontId="15" fillId="4" borderId="17" xfId="65" applyFont="1" applyFill="1" applyBorder="1" applyAlignment="1" quotePrefix="1">
      <alignment horizontal="center" vertical="center"/>
      <protection/>
    </xf>
    <xf numFmtId="0" fontId="15" fillId="4" borderId="18" xfId="65" applyFont="1" applyFill="1" applyBorder="1" applyAlignment="1" quotePrefix="1">
      <alignment horizontal="center" vertical="center"/>
      <protection/>
    </xf>
    <xf numFmtId="0" fontId="15" fillId="4" borderId="23" xfId="65" applyFont="1" applyFill="1" applyBorder="1" applyAlignment="1" quotePrefix="1">
      <alignment horizontal="center" vertical="center"/>
      <protection/>
    </xf>
    <xf numFmtId="0" fontId="15" fillId="4" borderId="20" xfId="64" applyFont="1" applyFill="1" applyBorder="1" applyAlignment="1">
      <alignment horizontal="center" vertical="center"/>
      <protection/>
    </xf>
    <xf numFmtId="0" fontId="15" fillId="4" borderId="13" xfId="64" applyFont="1" applyFill="1" applyBorder="1" applyAlignment="1">
      <alignment horizontal="center" vertical="center"/>
      <protection/>
    </xf>
    <xf numFmtId="0" fontId="15" fillId="4" borderId="21" xfId="64" applyFont="1" applyFill="1" applyBorder="1" applyAlignment="1">
      <alignment horizontal="center" vertical="center"/>
      <protection/>
    </xf>
    <xf numFmtId="0" fontId="15" fillId="4" borderId="20" xfId="64" applyFont="1" applyFill="1" applyBorder="1" applyAlignment="1">
      <alignment horizontal="center" vertical="center" wrapText="1"/>
      <protection/>
    </xf>
    <xf numFmtId="0" fontId="15" fillId="4" borderId="21" xfId="64" applyFont="1" applyFill="1" applyBorder="1" applyAlignment="1">
      <alignment horizontal="center" vertical="center" wrapText="1"/>
      <protection/>
    </xf>
    <xf numFmtId="0" fontId="15" fillId="4" borderId="13" xfId="64" applyFont="1" applyFill="1" applyBorder="1" applyAlignment="1">
      <alignment horizontal="center" vertical="center" wrapText="1"/>
      <protection/>
    </xf>
    <xf numFmtId="0" fontId="15" fillId="4" borderId="17" xfId="64" applyFont="1" applyFill="1" applyBorder="1" applyAlignment="1">
      <alignment horizontal="center" vertical="center"/>
      <protection/>
    </xf>
    <xf numFmtId="0" fontId="15" fillId="4" borderId="18" xfId="64" applyFont="1" applyFill="1" applyBorder="1" applyAlignment="1">
      <alignment horizontal="center" vertical="center"/>
      <protection/>
    </xf>
    <xf numFmtId="0" fontId="15" fillId="4" borderId="23" xfId="64" applyFont="1" applyFill="1" applyBorder="1" applyAlignment="1">
      <alignment horizontal="center" vertical="center"/>
      <protection/>
    </xf>
    <xf numFmtId="0" fontId="15" fillId="0" borderId="0" xfId="65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0" fontId="18" fillId="4" borderId="20" xfId="64" applyFont="1" applyFill="1" applyBorder="1" applyAlignment="1">
      <alignment horizontal="center" vertical="center" wrapText="1"/>
      <protection/>
    </xf>
    <xf numFmtId="0" fontId="18" fillId="4" borderId="21" xfId="64" applyFont="1" applyFill="1" applyBorder="1" applyAlignment="1">
      <alignment horizontal="center" vertical="center" wrapText="1"/>
      <protection/>
    </xf>
    <xf numFmtId="0" fontId="18" fillId="4" borderId="13" xfId="64" applyFont="1" applyFill="1" applyBorder="1" applyAlignment="1">
      <alignment horizontal="center" vertical="center" wrapText="1"/>
      <protection/>
    </xf>
    <xf numFmtId="0" fontId="15" fillId="4" borderId="2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4" borderId="22" xfId="65" applyFont="1" applyFill="1" applyBorder="1" applyAlignment="1">
      <alignment horizontal="center" vertical="center"/>
      <protection/>
    </xf>
    <xf numFmtId="0" fontId="15" fillId="4" borderId="10" xfId="65" applyFont="1" applyFill="1" applyBorder="1" applyAlignment="1" quotePrefix="1">
      <alignment horizontal="center" vertical="center"/>
      <protection/>
    </xf>
    <xf numFmtId="0" fontId="15" fillId="36" borderId="16" xfId="64" applyFont="1" applyFill="1" applyBorder="1" applyAlignment="1">
      <alignment horizontal="center" vertical="center"/>
      <protection/>
    </xf>
    <xf numFmtId="0" fontId="15" fillId="36" borderId="19" xfId="64" applyFont="1" applyFill="1" applyBorder="1" applyAlignment="1">
      <alignment horizontal="center" vertical="center"/>
      <protection/>
    </xf>
    <xf numFmtId="0" fontId="15" fillId="36" borderId="10" xfId="64" applyFont="1" applyFill="1" applyBorder="1" applyAlignment="1">
      <alignment horizontal="center" vertical="center"/>
      <protection/>
    </xf>
    <xf numFmtId="0" fontId="15" fillId="36" borderId="12" xfId="64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30" xfId="62" applyFont="1" applyBorder="1" applyAlignment="1">
      <alignment horizontal="center"/>
      <protection/>
    </xf>
    <xf numFmtId="0" fontId="8" fillId="36" borderId="28" xfId="62" applyFont="1" applyFill="1" applyBorder="1" applyAlignment="1">
      <alignment horizontal="center" vertical="center"/>
      <protection/>
    </xf>
    <xf numFmtId="0" fontId="8" fillId="36" borderId="29" xfId="62" applyFont="1" applyFill="1" applyBorder="1" applyAlignment="1">
      <alignment horizontal="center" vertical="center"/>
      <protection/>
    </xf>
    <xf numFmtId="0" fontId="7" fillId="4" borderId="67" xfId="62" applyFont="1" applyFill="1" applyBorder="1" applyAlignment="1">
      <alignment horizontal="center" vertical="center"/>
      <protection/>
    </xf>
    <xf numFmtId="0" fontId="7" fillId="4" borderId="44" xfId="62" applyFont="1" applyFill="1" applyBorder="1" applyAlignment="1">
      <alignment horizontal="center" vertical="center"/>
      <protection/>
    </xf>
    <xf numFmtId="0" fontId="8" fillId="36" borderId="68" xfId="62" applyFont="1" applyFill="1" applyBorder="1" applyAlignment="1">
      <alignment horizontal="center" vertical="center"/>
      <protection/>
    </xf>
    <xf numFmtId="0" fontId="8" fillId="36" borderId="31" xfId="62" applyFont="1" applyFill="1" applyBorder="1" applyAlignment="1" quotePrefix="1">
      <alignment horizontal="center" vertical="center"/>
      <protection/>
    </xf>
    <xf numFmtId="0" fontId="7" fillId="0" borderId="30" xfId="62" applyFont="1" applyBorder="1" applyAlignment="1">
      <alignment horizontal="right"/>
      <protection/>
    </xf>
    <xf numFmtId="0" fontId="8" fillId="36" borderId="31" xfId="62" applyFont="1" applyFill="1" applyBorder="1" applyAlignment="1">
      <alignment horizontal="center" vertical="center"/>
      <protection/>
    </xf>
    <xf numFmtId="0" fontId="8" fillId="36" borderId="69" xfId="62" applyFont="1" applyFill="1" applyBorder="1" applyAlignment="1">
      <alignment horizontal="center" vertical="center"/>
      <protection/>
    </xf>
    <xf numFmtId="0" fontId="8" fillId="36" borderId="28" xfId="62" applyFont="1" applyFill="1" applyBorder="1" applyAlignment="1">
      <alignment horizontal="center" vertical="center" shrinkToFit="1"/>
      <protection/>
    </xf>
    <xf numFmtId="0" fontId="8" fillId="36" borderId="29" xfId="62" applyFont="1" applyFill="1" applyBorder="1" applyAlignment="1">
      <alignment horizontal="center" vertical="center" shrinkToFit="1"/>
      <protection/>
    </xf>
    <xf numFmtId="0" fontId="8" fillId="36" borderId="68" xfId="62" applyFont="1" applyFill="1" applyBorder="1" applyAlignment="1">
      <alignment horizontal="center" vertical="center" shrinkToFit="1"/>
      <protection/>
    </xf>
    <xf numFmtId="0" fontId="8" fillId="36" borderId="31" xfId="62" applyFont="1" applyFill="1" applyBorder="1" applyAlignment="1" quotePrefix="1">
      <alignment horizontal="center" vertical="center" shrinkToFit="1"/>
      <protection/>
    </xf>
    <xf numFmtId="0" fontId="16" fillId="35" borderId="17" xfId="62" applyFont="1" applyFill="1" applyBorder="1" applyAlignment="1">
      <alignment horizontal="center" vertical="center"/>
      <protection/>
    </xf>
    <xf numFmtId="0" fontId="16" fillId="35" borderId="23" xfId="62" applyFont="1" applyFill="1" applyBorder="1" applyAlignment="1">
      <alignment horizontal="center" vertical="center"/>
      <protection/>
    </xf>
    <xf numFmtId="0" fontId="2" fillId="4" borderId="17" xfId="61" applyFont="1" applyFill="1" applyBorder="1" applyAlignment="1">
      <alignment horizontal="center"/>
      <protection/>
    </xf>
    <xf numFmtId="0" fontId="2" fillId="4" borderId="18" xfId="61" applyFont="1" applyFill="1" applyBorder="1" applyAlignment="1">
      <alignment horizontal="center"/>
      <protection/>
    </xf>
    <xf numFmtId="0" fontId="2" fillId="4" borderId="23" xfId="61" applyFont="1" applyFill="1" applyBorder="1" applyAlignment="1">
      <alignment horizont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7" xfId="61" applyFont="1" applyFill="1" applyBorder="1" applyAlignment="1" quotePrefix="1">
      <alignment horizontal="center" vertical="center"/>
      <protection/>
    </xf>
    <xf numFmtId="0" fontId="2" fillId="35" borderId="23" xfId="61" applyFont="1" applyFill="1" applyBorder="1">
      <alignment/>
      <protection/>
    </xf>
    <xf numFmtId="0" fontId="4" fillId="35" borderId="10" xfId="61" applyFont="1" applyFill="1" applyBorder="1" applyAlignment="1">
      <alignment horizontal="center" vertical="center"/>
      <protection/>
    </xf>
    <xf numFmtId="0" fontId="4" fillId="35" borderId="12" xfId="61" applyFont="1" applyFill="1" applyBorder="1" applyAlignment="1">
      <alignment horizontal="center" vertical="center"/>
      <protection/>
    </xf>
    <xf numFmtId="0" fontId="4" fillId="35" borderId="17" xfId="61" applyFont="1" applyFill="1" applyBorder="1" applyAlignment="1">
      <alignment horizontal="center" vertical="center"/>
      <protection/>
    </xf>
    <xf numFmtId="0" fontId="4" fillId="35" borderId="23" xfId="61" applyFont="1" applyFill="1" applyBorder="1" applyAlignment="1">
      <alignment horizontal="center" vertical="center"/>
      <protection/>
    </xf>
    <xf numFmtId="0" fontId="4" fillId="35" borderId="23" xfId="61" applyFont="1" applyFill="1" applyBorder="1" applyAlignment="1" quotePrefix="1">
      <alignment horizontal="center" vertical="center"/>
      <protection/>
    </xf>
    <xf numFmtId="0" fontId="2" fillId="4" borderId="22" xfId="61" applyFill="1" applyBorder="1" applyAlignment="1">
      <alignment horizontal="center" vertical="center"/>
      <protection/>
    </xf>
    <xf numFmtId="0" fontId="2" fillId="4" borderId="24" xfId="61" applyFill="1" applyBorder="1" applyAlignment="1">
      <alignment horizontal="center" vertical="center"/>
      <protection/>
    </xf>
    <xf numFmtId="0" fontId="2" fillId="4" borderId="10" xfId="61" applyFill="1" applyBorder="1" applyAlignment="1">
      <alignment horizontal="center" vertical="center"/>
      <protection/>
    </xf>
    <xf numFmtId="0" fontId="2" fillId="4" borderId="12" xfId="61" applyFill="1" applyBorder="1" applyAlignment="1">
      <alignment horizontal="center" vertical="center"/>
      <protection/>
    </xf>
    <xf numFmtId="0" fontId="4" fillId="35" borderId="22" xfId="61" applyFont="1" applyFill="1" applyBorder="1" applyAlignment="1">
      <alignment horizontal="center" vertical="center"/>
      <protection/>
    </xf>
    <xf numFmtId="0" fontId="0" fillId="35" borderId="24" xfId="0" applyFill="1" applyBorder="1" applyAlignment="1">
      <alignment horizontal="center" vertical="center"/>
    </xf>
    <xf numFmtId="0" fontId="2" fillId="35" borderId="23" xfId="61" applyFill="1" applyBorder="1">
      <alignment/>
      <protection/>
    </xf>
    <xf numFmtId="0" fontId="2" fillId="0" borderId="0" xfId="61" applyFont="1" applyBorder="1" applyAlignment="1">
      <alignment horizontal="right"/>
      <protection/>
    </xf>
    <xf numFmtId="0" fontId="2" fillId="0" borderId="0" xfId="61" applyBorder="1" applyAlignment="1">
      <alignment horizontal="right"/>
      <protection/>
    </xf>
    <xf numFmtId="0" fontId="0" fillId="0" borderId="15" xfId="0" applyBorder="1" applyAlignment="1">
      <alignment/>
    </xf>
    <xf numFmtId="0" fontId="4" fillId="35" borderId="17" xfId="62" applyFont="1" applyFill="1" applyBorder="1" applyAlignment="1">
      <alignment horizontal="center" vertical="center"/>
      <protection/>
    </xf>
    <xf numFmtId="0" fontId="4" fillId="35" borderId="23" xfId="62" applyFont="1" applyFill="1" applyBorder="1" applyAlignment="1">
      <alignment horizontal="center" vertical="center"/>
      <protection/>
    </xf>
    <xf numFmtId="0" fontId="2" fillId="4" borderId="17" xfId="61" applyFont="1" applyFill="1" applyBorder="1" applyAlignment="1">
      <alignment horizontal="center"/>
      <protection/>
    </xf>
    <xf numFmtId="0" fontId="2" fillId="4" borderId="18" xfId="61" applyFont="1" applyFill="1" applyBorder="1" applyAlignment="1">
      <alignment horizontal="center"/>
      <protection/>
    </xf>
    <xf numFmtId="0" fontId="2" fillId="4" borderId="23" xfId="61" applyFont="1" applyFill="1" applyBorder="1" applyAlignment="1">
      <alignment horizontal="center"/>
      <protection/>
    </xf>
    <xf numFmtId="0" fontId="0" fillId="35" borderId="12" xfId="0" applyFill="1" applyBorder="1" applyAlignment="1">
      <alignment horizontal="center" vertical="center"/>
    </xf>
    <xf numFmtId="0" fontId="2" fillId="4" borderId="22" xfId="61" applyFont="1" applyFill="1" applyBorder="1" applyAlignment="1">
      <alignment horizontal="center" vertical="center"/>
      <protection/>
    </xf>
    <xf numFmtId="0" fontId="2" fillId="4" borderId="24" xfId="61" applyFont="1" applyFill="1" applyBorder="1" applyAlignment="1">
      <alignment horizontal="center" vertical="center"/>
      <protection/>
    </xf>
    <xf numFmtId="0" fontId="2" fillId="4" borderId="10" xfId="61" applyFont="1" applyFill="1" applyBorder="1" applyAlignment="1">
      <alignment horizontal="center" vertical="center"/>
      <protection/>
    </xf>
    <xf numFmtId="0" fontId="2" fillId="4" borderId="12" xfId="61" applyFont="1" applyFill="1" applyBorder="1" applyAlignment="1">
      <alignment horizontal="center" vertical="center"/>
      <protection/>
    </xf>
    <xf numFmtId="0" fontId="4" fillId="35" borderId="22" xfId="61" applyFont="1" applyFill="1" applyBorder="1" applyAlignment="1">
      <alignment horizontal="center" vertical="center"/>
      <protection/>
    </xf>
    <xf numFmtId="0" fontId="24" fillId="35" borderId="12" xfId="0" applyFont="1" applyFill="1" applyBorder="1" applyAlignment="1">
      <alignment horizontal="center" vertical="center"/>
    </xf>
    <xf numFmtId="0" fontId="2" fillId="0" borderId="11" xfId="63" applyBorder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" fillId="4" borderId="20" xfId="63" applyFill="1" applyBorder="1" applyAlignment="1">
      <alignment horizontal="center" vertical="center"/>
      <protection/>
    </xf>
    <xf numFmtId="0" fontId="2" fillId="4" borderId="13" xfId="63" applyFill="1" applyBorder="1" applyAlignment="1">
      <alignment horizontal="center" vertical="center"/>
      <protection/>
    </xf>
    <xf numFmtId="0" fontId="2" fillId="4" borderId="22" xfId="63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2" fillId="4" borderId="10" xfId="63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35" borderId="70" xfId="63" applyFont="1" applyFill="1" applyBorder="1" applyAlignment="1">
      <alignment horizontal="center" vertical="center"/>
      <protection/>
    </xf>
    <xf numFmtId="0" fontId="2" fillId="35" borderId="71" xfId="63" applyFill="1" applyBorder="1" applyAlignment="1">
      <alignment horizontal="center" vertical="center"/>
      <protection/>
    </xf>
    <xf numFmtId="0" fontId="2" fillId="35" borderId="72" xfId="63" applyFill="1" applyBorder="1" applyAlignment="1">
      <alignment horizontal="center" vertical="center"/>
      <protection/>
    </xf>
    <xf numFmtId="0" fontId="2" fillId="35" borderId="70" xfId="63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2" fillId="35" borderId="16" xfId="63" applyFill="1" applyBorder="1" applyAlignment="1">
      <alignment horizontal="center" vertical="center"/>
      <protection/>
    </xf>
    <xf numFmtId="0" fontId="2" fillId="35" borderId="10" xfId="63" applyFill="1" applyBorder="1" applyAlignment="1">
      <alignment horizontal="center" vertical="center"/>
      <protection/>
    </xf>
    <xf numFmtId="0" fontId="2" fillId="35" borderId="22" xfId="63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7" fillId="4" borderId="20" xfId="63" applyFont="1" applyFill="1" applyBorder="1" applyAlignment="1">
      <alignment horizontal="center" vertical="center"/>
      <protection/>
    </xf>
    <xf numFmtId="0" fontId="7" fillId="4" borderId="13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>
      <alignment horizontal="center"/>
      <protection/>
    </xf>
    <xf numFmtId="0" fontId="7" fillId="4" borderId="18" xfId="63" applyFont="1" applyFill="1" applyBorder="1" applyAlignment="1">
      <alignment horizontal="center"/>
      <protection/>
    </xf>
    <xf numFmtId="0" fontId="7" fillId="4" borderId="23" xfId="63" applyFont="1" applyFill="1" applyBorder="1" applyAlignment="1">
      <alignment horizontal="center"/>
      <protection/>
    </xf>
    <xf numFmtId="0" fontId="7" fillId="0" borderId="15" xfId="63" applyFont="1" applyBorder="1" applyAlignment="1" quotePrefix="1">
      <alignment horizontal="right"/>
      <protection/>
    </xf>
    <xf numFmtId="0" fontId="0" fillId="0" borderId="15" xfId="0" applyBorder="1" applyAlignment="1">
      <alignment horizontal="right"/>
    </xf>
    <xf numFmtId="0" fontId="7" fillId="4" borderId="14" xfId="63" applyFont="1" applyFill="1" applyBorder="1" applyAlignment="1">
      <alignment horizontal="center"/>
      <protection/>
    </xf>
    <xf numFmtId="0" fontId="7" fillId="4" borderId="14" xfId="63" applyFont="1" applyFill="1" applyBorder="1" applyAlignment="1" quotePrefix="1">
      <alignment horizontal="center"/>
      <protection/>
    </xf>
    <xf numFmtId="0" fontId="12" fillId="4" borderId="20" xfId="63" applyFont="1" applyFill="1" applyBorder="1" applyAlignment="1">
      <alignment horizontal="center" vertical="center" wrapText="1"/>
      <protection/>
    </xf>
    <xf numFmtId="0" fontId="12" fillId="4" borderId="13" xfId="63" applyFont="1" applyFill="1" applyBorder="1" applyAlignment="1">
      <alignment horizontal="center" vertical="center" wrapText="1"/>
      <protection/>
    </xf>
    <xf numFmtId="0" fontId="7" fillId="4" borderId="22" xfId="63" applyFont="1" applyFill="1" applyBorder="1" applyAlignment="1">
      <alignment horizontal="center" vertical="top" wrapText="1"/>
      <protection/>
    </xf>
    <xf numFmtId="0" fontId="7" fillId="4" borderId="24" xfId="63" applyFont="1" applyFill="1" applyBorder="1" applyAlignment="1">
      <alignment horizontal="center" vertical="top" wrapText="1"/>
      <protection/>
    </xf>
    <xf numFmtId="0" fontId="7" fillId="4" borderId="10" xfId="63" applyFont="1" applyFill="1" applyBorder="1" applyAlignment="1">
      <alignment horizontal="center" vertical="top" wrapText="1"/>
      <protection/>
    </xf>
    <xf numFmtId="0" fontId="7" fillId="4" borderId="12" xfId="63" applyFont="1" applyFill="1" applyBorder="1" applyAlignment="1">
      <alignment horizontal="center" vertical="top" wrapText="1"/>
      <protection/>
    </xf>
    <xf numFmtId="0" fontId="7" fillId="35" borderId="38" xfId="63" applyFont="1" applyFill="1" applyBorder="1" applyAlignment="1">
      <alignment horizontal="center" vertical="center"/>
      <protection/>
    </xf>
    <xf numFmtId="0" fontId="7" fillId="35" borderId="39" xfId="63" applyFont="1" applyFill="1" applyBorder="1" applyAlignment="1">
      <alignment horizontal="center" vertical="center"/>
      <protection/>
    </xf>
    <xf numFmtId="0" fontId="7" fillId="35" borderId="73" xfId="63" applyFont="1" applyFill="1" applyBorder="1" applyAlignment="1">
      <alignment horizontal="center" vertical="center"/>
      <protection/>
    </xf>
    <xf numFmtId="0" fontId="7" fillId="4" borderId="22" xfId="63" applyFont="1" applyFill="1" applyBorder="1" applyAlignment="1">
      <alignment horizontal="center" vertical="center"/>
      <protection/>
    </xf>
    <xf numFmtId="0" fontId="7" fillId="4" borderId="24" xfId="63" applyFont="1" applyFill="1" applyBorder="1" applyAlignment="1">
      <alignment horizontal="center" vertical="center"/>
      <protection/>
    </xf>
    <xf numFmtId="0" fontId="7" fillId="4" borderId="16" xfId="63" applyFont="1" applyFill="1" applyBorder="1" applyAlignment="1">
      <alignment horizontal="center" vertical="center"/>
      <protection/>
    </xf>
    <xf numFmtId="0" fontId="7" fillId="4" borderId="19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 vertical="center"/>
      <protection/>
    </xf>
    <xf numFmtId="0" fontId="7" fillId="4" borderId="12" xfId="63" applyFont="1" applyFill="1" applyBorder="1" applyAlignment="1">
      <alignment horizontal="center" vertical="center"/>
      <protection/>
    </xf>
    <xf numFmtId="0" fontId="7" fillId="4" borderId="21" xfId="63" applyFont="1" applyFill="1" applyBorder="1" applyAlignment="1">
      <alignment horizontal="center" vertical="center"/>
      <protection/>
    </xf>
    <xf numFmtId="203" fontId="7" fillId="0" borderId="37" xfId="63" applyNumberFormat="1" applyFont="1" applyBorder="1" applyAlignment="1">
      <alignment horizontal="center"/>
      <protection/>
    </xf>
    <xf numFmtId="203" fontId="7" fillId="0" borderId="36" xfId="63" applyNumberFormat="1" applyFont="1" applyBorder="1" applyAlignment="1">
      <alignment horizontal="center"/>
      <protection/>
    </xf>
    <xf numFmtId="194" fontId="7" fillId="0" borderId="48" xfId="63" applyNumberFormat="1" applyFont="1" applyBorder="1" applyAlignment="1">
      <alignment horizontal="center"/>
      <protection/>
    </xf>
    <xf numFmtId="194" fontId="7" fillId="0" borderId="49" xfId="63" applyNumberFormat="1" applyFont="1" applyBorder="1" applyAlignment="1">
      <alignment horizontal="center"/>
      <protection/>
    </xf>
    <xf numFmtId="0" fontId="7" fillId="4" borderId="20" xfId="6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63" applyFont="1" applyBorder="1" applyAlignment="1">
      <alignment horizontal="right"/>
      <protection/>
    </xf>
    <xf numFmtId="0" fontId="7" fillId="4" borderId="20" xfId="63" applyFont="1" applyFill="1" applyBorder="1" applyAlignment="1">
      <alignment horizontal="center" vertical="top" wrapText="1"/>
      <protection/>
    </xf>
    <xf numFmtId="0" fontId="7" fillId="4" borderId="13" xfId="63" applyFont="1" applyFill="1" applyBorder="1" applyAlignment="1">
      <alignment horizontal="center" vertical="top" wrapText="1"/>
      <protection/>
    </xf>
    <xf numFmtId="0" fontId="7" fillId="4" borderId="23" xfId="63" applyFont="1" applyFill="1" applyBorder="1" applyAlignment="1" quotePrefix="1">
      <alignment horizontal="center"/>
      <protection/>
    </xf>
    <xf numFmtId="0" fontId="7" fillId="35" borderId="42" xfId="63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 horizontal="left"/>
      <protection/>
    </xf>
    <xf numFmtId="0" fontId="0" fillId="0" borderId="0" xfId="0" applyAlignment="1">
      <alignment horizontal="left"/>
    </xf>
    <xf numFmtId="3" fontId="7" fillId="0" borderId="48" xfId="63" applyNumberFormat="1" applyFont="1" applyBorder="1" applyAlignment="1">
      <alignment horizontal="center"/>
      <protection/>
    </xf>
    <xf numFmtId="3" fontId="7" fillId="0" borderId="49" xfId="63" applyNumberFormat="1" applyFont="1" applyBorder="1" applyAlignment="1">
      <alignment horizontal="center"/>
      <protection/>
    </xf>
    <xf numFmtId="0" fontId="7" fillId="0" borderId="59" xfId="63" applyFont="1" applyBorder="1" applyAlignment="1">
      <alignment horizontal="center"/>
      <protection/>
    </xf>
    <xf numFmtId="0" fontId="7" fillId="0" borderId="61" xfId="63" applyFont="1" applyBorder="1" applyAlignment="1">
      <alignment horizontal="center"/>
      <protection/>
    </xf>
    <xf numFmtId="0" fontId="7" fillId="4" borderId="15" xfId="63" applyFont="1" applyFill="1" applyBorder="1" applyAlignment="1">
      <alignment horizontal="center" vertical="center"/>
      <protection/>
    </xf>
    <xf numFmtId="0" fontId="7" fillId="4" borderId="0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/>
      <protection/>
    </xf>
    <xf numFmtId="0" fontId="7" fillId="4" borderId="11" xfId="63" applyFont="1" applyFill="1" applyBorder="1" applyAlignment="1">
      <alignment horizontal="center"/>
      <protection/>
    </xf>
    <xf numFmtId="0" fontId="7" fillId="0" borderId="0" xfId="63" applyFont="1" applyBorder="1" applyAlignment="1">
      <alignment horizontal="right"/>
      <protection/>
    </xf>
    <xf numFmtId="194" fontId="7" fillId="0" borderId="17" xfId="63" applyNumberFormat="1" applyFont="1" applyBorder="1" applyAlignment="1">
      <alignment horizontal="center" vertical="center"/>
      <protection/>
    </xf>
    <xf numFmtId="194" fontId="7" fillId="0" borderId="23" xfId="63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5" fillId="0" borderId="0" xfId="63" applyFont="1" applyBorder="1" applyAlignment="1">
      <alignment horizontal="right"/>
      <protection/>
    </xf>
    <xf numFmtId="0" fontId="15" fillId="34" borderId="17" xfId="63" applyFont="1" applyFill="1" applyBorder="1" applyAlignment="1">
      <alignment horizontal="center"/>
      <protection/>
    </xf>
    <xf numFmtId="0" fontId="15" fillId="34" borderId="18" xfId="63" applyFont="1" applyFill="1" applyBorder="1" applyAlignment="1">
      <alignment horizontal="center"/>
      <protection/>
    </xf>
    <xf numFmtId="0" fontId="15" fillId="34" borderId="23" xfId="63" applyFont="1" applyFill="1" applyBorder="1" applyAlignment="1">
      <alignment horizontal="center"/>
      <protection/>
    </xf>
    <xf numFmtId="0" fontId="18" fillId="35" borderId="42" xfId="63" applyFont="1" applyFill="1" applyBorder="1" applyAlignment="1" quotePrefix="1">
      <alignment horizontal="center" vertical="center"/>
      <protection/>
    </xf>
    <xf numFmtId="0" fontId="18" fillId="35" borderId="42" xfId="63" applyFont="1" applyFill="1" applyBorder="1" applyAlignment="1">
      <alignment horizontal="center" vertical="center"/>
      <protection/>
    </xf>
    <xf numFmtId="0" fontId="15" fillId="35" borderId="42" xfId="63" applyFont="1" applyFill="1" applyBorder="1" applyAlignment="1">
      <alignment horizontal="center" vertical="center"/>
      <protection/>
    </xf>
    <xf numFmtId="0" fontId="15" fillId="34" borderId="22" xfId="63" applyFont="1" applyFill="1" applyBorder="1" applyAlignment="1">
      <alignment horizontal="center" vertical="center"/>
      <protection/>
    </xf>
    <xf numFmtId="0" fontId="15" fillId="34" borderId="10" xfId="63" applyFont="1" applyFill="1" applyBorder="1" applyAlignment="1">
      <alignment horizontal="center" vertical="center"/>
      <protection/>
    </xf>
    <xf numFmtId="0" fontId="2" fillId="0" borderId="42" xfId="63" applyBorder="1" applyAlignment="1">
      <alignment horizontal="center" vertical="center"/>
      <protection/>
    </xf>
    <xf numFmtId="0" fontId="15" fillId="34" borderId="18" xfId="63" applyFont="1" applyFill="1" applyBorder="1" applyAlignment="1" quotePrefix="1">
      <alignment horizontal="center"/>
      <protection/>
    </xf>
    <xf numFmtId="0" fontId="15" fillId="34" borderId="23" xfId="63" applyFont="1" applyFill="1" applyBorder="1" applyAlignment="1" quotePrefix="1">
      <alignment horizontal="center"/>
      <protection/>
    </xf>
    <xf numFmtId="0" fontId="15" fillId="34" borderId="24" xfId="63" applyFont="1" applyFill="1" applyBorder="1" applyAlignment="1">
      <alignment horizontal="center" vertical="center"/>
      <protection/>
    </xf>
    <xf numFmtId="0" fontId="15" fillId="34" borderId="12" xfId="63" applyFont="1" applyFill="1" applyBorder="1" applyAlignment="1">
      <alignment horizontal="center" vertical="center"/>
      <protection/>
    </xf>
    <xf numFmtId="0" fontId="15" fillId="0" borderId="15" xfId="63" applyFont="1" applyBorder="1" applyAlignment="1">
      <alignment horizontal="right"/>
      <protection/>
    </xf>
    <xf numFmtId="0" fontId="15" fillId="0" borderId="11" xfId="63" applyFont="1" applyBorder="1" applyAlignment="1">
      <alignment horizontal="right"/>
      <protection/>
    </xf>
    <xf numFmtId="0" fontId="15" fillId="35" borderId="42" xfId="63" applyFont="1" applyFill="1" applyBorder="1" applyAlignment="1">
      <alignment horizontal="left" vertical="center"/>
      <protection/>
    </xf>
    <xf numFmtId="0" fontId="15" fillId="35" borderId="42" xfId="63" applyFont="1" applyFill="1" applyBorder="1" applyAlignment="1">
      <alignment horizontal="left" vertical="center" wrapText="1"/>
      <protection/>
    </xf>
    <xf numFmtId="0" fontId="0" fillId="0" borderId="57" xfId="0" applyBorder="1" applyAlignment="1">
      <alignment horizontal="center" vertical="center"/>
    </xf>
    <xf numFmtId="0" fontId="15" fillId="35" borderId="16" xfId="63" applyFont="1" applyFill="1" applyBorder="1" applyAlignment="1">
      <alignment horizontal="center" vertical="center"/>
      <protection/>
    </xf>
    <xf numFmtId="0" fontId="15" fillId="35" borderId="19" xfId="63" applyFont="1" applyFill="1" applyBorder="1" applyAlignment="1">
      <alignment horizontal="center" vertical="center"/>
      <protection/>
    </xf>
    <xf numFmtId="0" fontId="18" fillId="35" borderId="16" xfId="63" applyFont="1" applyFill="1" applyBorder="1" applyAlignment="1">
      <alignment horizontal="center" vertical="center"/>
      <protection/>
    </xf>
    <xf numFmtId="0" fontId="18" fillId="35" borderId="19" xfId="63" applyFont="1" applyFill="1" applyBorder="1" applyAlignment="1">
      <alignment horizontal="center" vertical="center"/>
      <protection/>
    </xf>
    <xf numFmtId="0" fontId="15" fillId="35" borderId="42" xfId="63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15" fillId="35" borderId="16" xfId="63" applyFont="1" applyFill="1" applyBorder="1" applyAlignment="1">
      <alignment horizontal="left" vertical="center"/>
      <protection/>
    </xf>
    <xf numFmtId="0" fontId="15" fillId="35" borderId="19" xfId="63" applyFont="1" applyFill="1" applyBorder="1" applyAlignment="1">
      <alignment horizontal="left" vertical="center"/>
      <protection/>
    </xf>
    <xf numFmtId="0" fontId="18" fillId="35" borderId="42" xfId="63" applyFont="1" applyFill="1" applyBorder="1" applyAlignment="1">
      <alignment horizontal="center" vertical="center" wrapText="1"/>
      <protection/>
    </xf>
    <xf numFmtId="0" fontId="18" fillId="35" borderId="42" xfId="63" applyFont="1" applyFill="1" applyBorder="1" applyAlignment="1" quotePrefix="1">
      <alignment horizontal="center" vertical="center" wrapText="1"/>
      <protection/>
    </xf>
    <xf numFmtId="0" fontId="15" fillId="35" borderId="10" xfId="63" applyFont="1" applyFill="1" applyBorder="1" applyAlignment="1">
      <alignment horizontal="center" vertical="center"/>
      <protection/>
    </xf>
    <xf numFmtId="0" fontId="15" fillId="35" borderId="12" xfId="63" applyFont="1" applyFill="1" applyBorder="1" applyAlignment="1">
      <alignment horizontal="center" vertical="center"/>
      <protection/>
    </xf>
    <xf numFmtId="0" fontId="18" fillId="35" borderId="16" xfId="63" applyFont="1" applyFill="1" applyBorder="1" applyAlignment="1">
      <alignment horizontal="center" vertical="center" wrapText="1"/>
      <protection/>
    </xf>
    <xf numFmtId="0" fontId="18" fillId="35" borderId="19" xfId="63" applyFont="1" applyFill="1" applyBorder="1" applyAlignment="1">
      <alignment horizontal="center" vertical="center" wrapText="1"/>
      <protection/>
    </xf>
    <xf numFmtId="0" fontId="34" fillId="35" borderId="16" xfId="63" applyFont="1" applyFill="1" applyBorder="1" applyAlignment="1">
      <alignment horizontal="center" vertical="center"/>
      <protection/>
    </xf>
    <xf numFmtId="0" fontId="34" fillId="35" borderId="19" xfId="63" applyFont="1" applyFill="1" applyBorder="1" applyAlignment="1">
      <alignment horizontal="center" vertical="center"/>
      <protection/>
    </xf>
    <xf numFmtId="0" fontId="5" fillId="35" borderId="16" xfId="63" applyFont="1" applyFill="1" applyBorder="1" applyAlignment="1">
      <alignment horizontal="center" vertical="center"/>
      <protection/>
    </xf>
    <xf numFmtId="0" fontId="5" fillId="35" borderId="19" xfId="63" applyFont="1" applyFill="1" applyBorder="1" applyAlignment="1">
      <alignment horizontal="center" vertical="center"/>
      <protection/>
    </xf>
    <xf numFmtId="0" fontId="15" fillId="35" borderId="16" xfId="63" applyFont="1" applyFill="1" applyBorder="1" applyAlignment="1">
      <alignment horizontal="left" vertical="center" wrapText="1"/>
      <protection/>
    </xf>
    <xf numFmtId="0" fontId="15" fillId="35" borderId="19" xfId="63" applyFont="1" applyFill="1" applyBorder="1" applyAlignment="1">
      <alignment horizontal="left" vertical="center" wrapText="1"/>
      <protection/>
    </xf>
    <xf numFmtId="0" fontId="15" fillId="35" borderId="70" xfId="63" applyFont="1" applyFill="1" applyBorder="1" applyAlignment="1">
      <alignment horizontal="left" vertical="center"/>
      <protection/>
    </xf>
    <xf numFmtId="0" fontId="15" fillId="0" borderId="16" xfId="63" applyFont="1" applyFill="1" applyBorder="1" applyAlignment="1">
      <alignment horizontal="center"/>
      <protection/>
    </xf>
    <xf numFmtId="0" fontId="15" fillId="0" borderId="0" xfId="63" applyFont="1" applyFill="1" applyBorder="1" applyAlignment="1" quotePrefix="1">
      <alignment horizontal="center"/>
      <protection/>
    </xf>
    <xf numFmtId="0" fontId="0" fillId="35" borderId="0" xfId="0" applyFill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15" fillId="35" borderId="16" xfId="63" applyFont="1" applyFill="1" applyBorder="1" applyAlignment="1">
      <alignment vertical="center"/>
      <protection/>
    </xf>
    <xf numFmtId="0" fontId="15" fillId="35" borderId="0" xfId="63" applyFont="1" applyFill="1" applyBorder="1" applyAlignment="1">
      <alignment horizontal="center" vertical="center"/>
      <protection/>
    </xf>
    <xf numFmtId="0" fontId="15" fillId="34" borderId="15" xfId="63" applyFont="1" applyFill="1" applyBorder="1" applyAlignment="1">
      <alignment horizontal="center" vertical="center"/>
      <protection/>
    </xf>
    <xf numFmtId="0" fontId="15" fillId="34" borderId="11" xfId="63" applyFont="1" applyFill="1" applyBorder="1" applyAlignment="1">
      <alignment horizontal="center" vertical="center"/>
      <protection/>
    </xf>
    <xf numFmtId="0" fontId="2" fillId="0" borderId="15" xfId="63" applyFont="1" applyBorder="1" applyAlignment="1">
      <alignment horizontal="right"/>
      <protection/>
    </xf>
    <xf numFmtId="0" fontId="2" fillId="0" borderId="15" xfId="63" applyBorder="1" applyAlignment="1">
      <alignment horizontal="right"/>
      <protection/>
    </xf>
    <xf numFmtId="0" fontId="0" fillId="35" borderId="16" xfId="0" applyFill="1" applyBorder="1" applyAlignment="1">
      <alignment horizontal="center" vertical="center"/>
    </xf>
    <xf numFmtId="0" fontId="15" fillId="35" borderId="0" xfId="63" applyFont="1" applyFill="1" applyBorder="1" applyAlignment="1">
      <alignment vertical="center"/>
      <protection/>
    </xf>
    <xf numFmtId="0" fontId="15" fillId="35" borderId="11" xfId="63" applyFont="1" applyFill="1" applyBorder="1" applyAlignment="1">
      <alignment horizontal="center" vertical="center"/>
      <protection/>
    </xf>
    <xf numFmtId="0" fontId="2" fillId="4" borderId="20" xfId="63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行政区別人口の推移" xfId="61"/>
    <cellStyle name="標準_行政区別世帯数の推移" xfId="62"/>
    <cellStyle name="標準_国勢調査の数字" xfId="63"/>
    <cellStyle name="標準_住民基本台帳人口の推移" xfId="64"/>
    <cellStyle name="標準_人口動態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'ピラミッド(22)'!$X$2</c:f>
              <c:strCache>
                <c:ptCount val="1"/>
                <c:pt idx="0">
                  <c:v>男（３３，１８６）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'ピラミッド(22)'!$X$7:$X$28</c:f>
              <c:numCache/>
            </c:numRef>
          </c:val>
        </c:ser>
        <c:axId val="13035033"/>
        <c:axId val="50206434"/>
      </c:barChart>
      <c:catAx>
        <c:axId val="13035033"/>
        <c:scaling>
          <c:orientation val="minMax"/>
        </c:scaling>
        <c:axPos val="r"/>
        <c:delete val="1"/>
        <c:majorTickMark val="out"/>
        <c:minorTickMark val="none"/>
        <c:tickLblPos val="nextTo"/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4825"/>
          <c:w val="0.24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66961751"/>
        <c:axId val="65784848"/>
      </c:bar3DChart>
      <c:catAx>
        <c:axId val="66961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5784848"/>
        <c:crosses val="autoZero"/>
        <c:auto val="0"/>
        <c:lblOffset val="100"/>
        <c:tickLblSkip val="3"/>
        <c:noMultiLvlLbl val="0"/>
      </c:catAx>
      <c:valAx>
        <c:axId val="65784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'Ⅱ-11'!#REF!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55192721"/>
        <c:axId val="26972442"/>
      </c:bar3DChart>
      <c:catAx>
        <c:axId val="55192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972442"/>
        <c:crosses val="autoZero"/>
        <c:auto val="0"/>
        <c:lblOffset val="100"/>
        <c:tickLblSkip val="3"/>
        <c:noMultiLvlLbl val="0"/>
      </c:catAx>
      <c:valAx>
        <c:axId val="26972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5"/>
          <c:w val="0.841"/>
          <c:h val="0.86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41425387"/>
        <c:axId val="37284164"/>
      </c:bar3DChart>
      <c:catAx>
        <c:axId val="41425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5"/>
          <c:y val="0.421"/>
          <c:w val="0.138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年齢（３区分）人口の比較</a:t>
            </a:r>
          </a:p>
        </c:rich>
      </c:tx>
      <c:layout>
        <c:manualLayout>
          <c:xMode val="factor"/>
          <c:yMode val="factor"/>
          <c:x val="0.00425"/>
          <c:y val="0.00275"/>
        </c:manualLayout>
      </c:layout>
      <c:spPr>
        <a:noFill/>
        <a:ln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025"/>
          <c:y val="0.11775"/>
          <c:w val="0.99825"/>
          <c:h val="0.8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平成２1年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13157"/>
        <c:axId val="118414"/>
      </c:bar3DChart>
      <c:catAx>
        <c:axId val="13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9025"/>
              <c:y val="-0.3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275"/>
          <c:w val="0.138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'ピラミッド(22)'!$Z$2</c:f>
              <c:strCache>
                <c:ptCount val="1"/>
                <c:pt idx="0">
                  <c:v>女（３４，７８９）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'ピラミッド(22)'!$Z$7:$Z$28</c:f>
              <c:numCache/>
            </c:numRef>
          </c:val>
        </c:ser>
        <c:axId val="49204723"/>
        <c:axId val="40189324"/>
      </c:barChart>
      <c:catAx>
        <c:axId val="49204723"/>
        <c:scaling>
          <c:orientation val="minMax"/>
        </c:scaling>
        <c:axPos val="l"/>
        <c:delete val="1"/>
        <c:majorTickMark val="out"/>
        <c:minorTickMark val="none"/>
        <c:tickLblPos val="nextTo"/>
        <c:crossAx val="40189324"/>
        <c:crosses val="autoZero"/>
        <c:auto val="1"/>
        <c:lblOffset val="100"/>
        <c:tickLblSkip val="1"/>
        <c:noMultiLvlLbl val="0"/>
      </c:catAx>
      <c:valAx>
        <c:axId val="40189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0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25"/>
          <c:y val="0.1445"/>
          <c:w val="0.25575"/>
          <c:h val="0.0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75"/>
          <c:y val="0.008"/>
          <c:w val="0.822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 (23)'!$X$2</c:f>
              <c:strCache>
                <c:ptCount val="1"/>
                <c:pt idx="0">
                  <c:v>男（３３，０６５）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1,561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 (23)'!$X$7:$X$28</c:f>
              <c:numCache/>
            </c:numRef>
          </c:val>
        </c:ser>
        <c:axId val="26159597"/>
        <c:axId val="34109782"/>
      </c:barChart>
      <c:catAx>
        <c:axId val="26159597"/>
        <c:scaling>
          <c:orientation val="minMax"/>
        </c:scaling>
        <c:axPos val="r"/>
        <c:delete val="1"/>
        <c:majorTickMark val="out"/>
        <c:minorTickMark val="none"/>
        <c:tickLblPos val="nextTo"/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4825"/>
          <c:w val="0.24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07"/>
          <c:w val="0.8795"/>
          <c:h val="0.97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'ピラミッド (23)'!$Z$2</c:f>
              <c:strCache>
                <c:ptCount val="1"/>
                <c:pt idx="0">
                  <c:v>女（３４，６８０）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'ピラミッド (23)'!$Z$7:$Z$28</c:f>
              <c:numCache/>
            </c:numRef>
          </c:val>
        </c:ser>
        <c:axId val="38552583"/>
        <c:axId val="11428928"/>
      </c:barChart>
      <c:catAx>
        <c:axId val="38552583"/>
        <c:scaling>
          <c:orientation val="minMax"/>
        </c:scaling>
        <c:axPos val="l"/>
        <c:delete val="1"/>
        <c:majorTickMark val="out"/>
        <c:minorTickMark val="none"/>
        <c:tickLblPos val="nextTo"/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1455"/>
          <c:w val="0.2507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国勢調査（藤岡市）</a:t>
            </a:r>
          </a:p>
        </c:rich>
      </c:tx>
      <c:layout>
        <c:manualLayout>
          <c:xMode val="factor"/>
          <c:yMode val="factor"/>
          <c:x val="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075"/>
          <c:w val="0.7857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'Ⅱ-6'!$K$15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'Ⅱ-6'!$K$16:$K$18</c:f>
              <c:numCache/>
            </c:numRef>
          </c:val>
        </c:ser>
        <c:ser>
          <c:idx val="0"/>
          <c:order val="1"/>
          <c:tx>
            <c:strRef>
              <c:f>'Ⅱ-6'!$L$15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'Ⅱ-6'!$J$16:$J$18</c:f>
              <c:strCache/>
            </c:strRef>
          </c:cat>
          <c:val>
            <c:numRef>
              <c:f>'Ⅱ-6'!$L$16:$L$18</c:f>
              <c:numCache/>
            </c:numRef>
          </c:val>
        </c:ser>
        <c:axId val="35751489"/>
        <c:axId val="53327946"/>
      </c:barChart>
      <c:lineChart>
        <c:grouping val="standard"/>
        <c:varyColors val="0"/>
        <c:ser>
          <c:idx val="2"/>
          <c:order val="2"/>
          <c:tx>
            <c:strRef>
              <c:f>'Ⅱ-6'!$M$15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'Ⅱ-6'!$M$16:$M$18</c:f>
              <c:numCache/>
            </c:numRef>
          </c:val>
          <c:smooth val="0"/>
        </c:ser>
        <c:ser>
          <c:idx val="3"/>
          <c:order val="3"/>
          <c:tx>
            <c:strRef>
              <c:f>'Ⅱ-6'!$N$15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'Ⅱ-6'!$J$16:$J$19</c:f>
              <c:strCache/>
            </c:strRef>
          </c:cat>
          <c:val>
            <c:numRef>
              <c:f>'Ⅱ-6'!$N$16:$N$18</c:f>
              <c:numCache/>
            </c:numRef>
          </c:val>
          <c:smooth val="0"/>
        </c:ser>
        <c:axId val="10189467"/>
        <c:axId val="24596340"/>
      </c:lineChart>
      <c:catAx>
        <c:axId val="35751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946"/>
        <c:crosses val="autoZero"/>
        <c:auto val="0"/>
        <c:lblOffset val="100"/>
        <c:tickLblSkip val="1"/>
        <c:noMultiLvlLbl val="0"/>
      </c:catAx>
      <c:valAx>
        <c:axId val="53327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48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489"/>
        <c:crossesAt val="1"/>
        <c:crossBetween val="between"/>
        <c:dispUnits/>
      </c:valAx>
      <c:catAx>
        <c:axId val="101894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596340"/>
        <c:crosses val="autoZero"/>
        <c:auto val="0"/>
        <c:lblOffset val="100"/>
        <c:tickLblSkip val="1"/>
        <c:noMultiLvlLbl val="0"/>
      </c:catAx>
      <c:valAx>
        <c:axId val="245963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4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894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374"/>
          <c:w val="0.1402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1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275"/>
          <c:w val="0.7542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'Ⅱ-6'!$K$21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'Ⅱ-6'!$K$22:$K$24</c:f>
              <c:numCache/>
            </c:numRef>
          </c:val>
        </c:ser>
        <c:ser>
          <c:idx val="0"/>
          <c:order val="1"/>
          <c:tx>
            <c:strRef>
              <c:f>'Ⅱ-6'!$L$21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'Ⅱ-6'!$J$22:$J$24</c:f>
              <c:strCache/>
            </c:strRef>
          </c:cat>
          <c:val>
            <c:numRef>
              <c:f>'Ⅱ-6'!$L$22:$L$24</c:f>
              <c:numCache/>
            </c:numRef>
          </c:val>
        </c:ser>
        <c:axId val="20040469"/>
        <c:axId val="46146494"/>
      </c:barChart>
      <c:lineChart>
        <c:grouping val="standard"/>
        <c:varyColors val="0"/>
        <c:ser>
          <c:idx val="2"/>
          <c:order val="2"/>
          <c:tx>
            <c:strRef>
              <c:f>'Ⅱ-6'!$M$21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'Ⅱ-6'!$M$22:$M$24</c:f>
              <c:numCache/>
            </c:numRef>
          </c:val>
          <c:smooth val="0"/>
        </c:ser>
        <c:ser>
          <c:idx val="3"/>
          <c:order val="3"/>
          <c:tx>
            <c:strRef>
              <c:f>'Ⅱ-6'!$N$21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'Ⅱ-6'!$J$22:$J$24</c:f>
              <c:strCache/>
            </c:strRef>
          </c:cat>
          <c:val>
            <c:numRef>
              <c:f>'Ⅱ-6'!$N$22:$N$24</c:f>
              <c:numCache/>
            </c:numRef>
          </c:val>
          <c:smooth val="0"/>
        </c:ser>
        <c:axId val="12665263"/>
        <c:axId val="46878504"/>
      </c:lineChart>
      <c:catAx>
        <c:axId val="20040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494"/>
        <c:crosses val="autoZero"/>
        <c:auto val="0"/>
        <c:lblOffset val="100"/>
        <c:tickLblSkip val="1"/>
        <c:noMultiLvlLbl val="0"/>
      </c:catAx>
      <c:valAx>
        <c:axId val="46146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51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40469"/>
        <c:crossesAt val="1"/>
        <c:crossBetween val="between"/>
        <c:dispUnits/>
      </c:valAx>
      <c:catAx>
        <c:axId val="126652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878504"/>
        <c:crosses val="autoZero"/>
        <c:auto val="0"/>
        <c:lblOffset val="100"/>
        <c:tickLblSkip val="1"/>
        <c:noMultiLvlLbl val="0"/>
      </c:catAx>
      <c:valAx>
        <c:axId val="4687850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1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'Ⅱ-10'!#REF!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253353"/>
        <c:axId val="39062450"/>
      </c:barChart>
      <c:catAx>
        <c:axId val="19253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50"/>
        <c:crosses val="autoZero"/>
        <c:auto val="0"/>
        <c:lblOffset val="100"/>
        <c:tickLblSkip val="4"/>
        <c:noMultiLvlLbl val="0"/>
      </c:catAx>
      <c:valAx>
        <c:axId val="3906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775"/>
          <c:w val="0.8025"/>
          <c:h val="0.82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'Ⅱ-10'!$R$136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'Ⅱ-10'!$O$134:$Q$134</c:f>
              <c:strCache/>
            </c:strRef>
          </c:cat>
          <c:val>
            <c:numRef>
              <c:f>'Ⅱ-10'!$O$136:$Q$136</c:f>
              <c:numCache/>
            </c:numRef>
          </c:val>
        </c:ser>
        <c:ser>
          <c:idx val="1"/>
          <c:order val="1"/>
          <c:tx>
            <c:strRef>
              <c:f>'Ⅱ-10'!$R$137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'Ⅱ-10'!$O$134:$Q$134</c:f>
              <c:strCache/>
            </c:strRef>
          </c:cat>
          <c:val>
            <c:numRef>
              <c:f>'Ⅱ-10'!$O$137:$Q$137</c:f>
              <c:numCache/>
            </c:numRef>
          </c:val>
        </c:ser>
        <c:ser>
          <c:idx val="2"/>
          <c:order val="2"/>
          <c:tx>
            <c:strRef>
              <c:f>'Ⅱ-10'!$R$138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'Ⅱ-10'!$O$134:$Q$134</c:f>
              <c:strCache/>
            </c:strRef>
          </c:cat>
          <c:val>
            <c:numRef>
              <c:f>'Ⅱ-10'!$O$138:$Q$138</c:f>
              <c:numCache/>
            </c:numRef>
          </c:val>
        </c:ser>
        <c:overlap val="100"/>
        <c:axId val="16017731"/>
        <c:axId val="9941852"/>
      </c:barChart>
      <c:catAx>
        <c:axId val="160177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9941852"/>
        <c:crosses val="autoZero"/>
        <c:auto val="1"/>
        <c:lblOffset val="100"/>
        <c:tickLblSkip val="1"/>
        <c:noMultiLvlLbl val="0"/>
      </c:catAx>
      <c:valAx>
        <c:axId val="994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39175"/>
          <c:w val="0.16275"/>
          <c:h val="0.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</a:t>
            </a: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鬼石町）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75"/>
          <c:w val="0.8035"/>
          <c:h val="0.82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'Ⅱ-10'!$R$136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'Ⅱ-10'!$O$141:$Q$141</c:f>
              <c:strCache/>
            </c:strRef>
          </c:cat>
          <c:val>
            <c:numRef>
              <c:f>'Ⅱ-10'!$O$143:$Q$143</c:f>
              <c:numCache/>
            </c:numRef>
          </c:val>
        </c:ser>
        <c:ser>
          <c:idx val="1"/>
          <c:order val="1"/>
          <c:tx>
            <c:strRef>
              <c:f>'Ⅱ-10'!$R$137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'Ⅱ-10'!$O$141:$Q$141</c:f>
              <c:strCache/>
            </c:strRef>
          </c:cat>
          <c:val>
            <c:numRef>
              <c:f>'Ⅱ-10'!$O$144:$Q$144</c:f>
              <c:numCache/>
            </c:numRef>
          </c:val>
        </c:ser>
        <c:ser>
          <c:idx val="2"/>
          <c:order val="2"/>
          <c:tx>
            <c:strRef>
              <c:f>'Ⅱ-10'!$R$138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'Ⅱ-10'!$O$141:$Q$141</c:f>
              <c:strCache/>
            </c:strRef>
          </c:cat>
          <c:val>
            <c:numRef>
              <c:f>'Ⅱ-10'!$O$145:$Q$145</c:f>
              <c:numCache/>
            </c:numRef>
          </c:val>
        </c:ser>
        <c:overlap val="100"/>
        <c:axId val="22367805"/>
        <c:axId val="67092518"/>
      </c:barChart>
      <c:catAx>
        <c:axId val="223678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7092518"/>
        <c:crosses val="autoZero"/>
        <c:auto val="1"/>
        <c:lblOffset val="100"/>
        <c:tickLblSkip val="1"/>
        <c:noMultiLvlLbl val="0"/>
      </c:catAx>
      <c:valAx>
        <c:axId val="67092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3935"/>
          <c:w val="0.16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68</xdr:row>
      <xdr:rowOff>161925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4</xdr:row>
      <xdr:rowOff>0</xdr:rowOff>
    </xdr:from>
    <xdr:to>
      <xdr:col>19</xdr:col>
      <xdr:colOff>676275</xdr:colOff>
      <xdr:row>69</xdr:row>
      <xdr:rowOff>9525</xdr:rowOff>
    </xdr:to>
    <xdr:graphicFrame>
      <xdr:nvGraphicFramePr>
        <xdr:cNvPr id="2" name="Chart 1026"/>
        <xdr:cNvGraphicFramePr/>
      </xdr:nvGraphicFramePr>
      <xdr:xfrm>
        <a:off x="5676900" y="1000125"/>
        <a:ext cx="3848100" cy="1049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0</xdr:rowOff>
    </xdr:from>
    <xdr:to>
      <xdr:col>8</xdr:col>
      <xdr:colOff>19050</xdr:colOff>
      <xdr:row>68</xdr:row>
      <xdr:rowOff>161925</xdr:rowOff>
    </xdr:to>
    <xdr:graphicFrame>
      <xdr:nvGraphicFramePr>
        <xdr:cNvPr id="1" name="Chart 1025"/>
        <xdr:cNvGraphicFramePr/>
      </xdr:nvGraphicFramePr>
      <xdr:xfrm>
        <a:off x="361950" y="1000125"/>
        <a:ext cx="3819525" cy="1048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4</xdr:row>
      <xdr:rowOff>0</xdr:rowOff>
    </xdr:from>
    <xdr:to>
      <xdr:col>19</xdr:col>
      <xdr:colOff>676275</xdr:colOff>
      <xdr:row>69</xdr:row>
      <xdr:rowOff>9525</xdr:rowOff>
    </xdr:to>
    <xdr:graphicFrame>
      <xdr:nvGraphicFramePr>
        <xdr:cNvPr id="2" name="Chart 1026"/>
        <xdr:cNvGraphicFramePr/>
      </xdr:nvGraphicFramePr>
      <xdr:xfrm>
        <a:off x="5676900" y="1000125"/>
        <a:ext cx="3848100" cy="1049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161925</xdr:rowOff>
    </xdr:from>
    <xdr:to>
      <xdr:col>7</xdr:col>
      <xdr:colOff>400050</xdr:colOff>
      <xdr:row>33</xdr:row>
      <xdr:rowOff>28575</xdr:rowOff>
    </xdr:to>
    <xdr:graphicFrame>
      <xdr:nvGraphicFramePr>
        <xdr:cNvPr id="1" name="Chart 5"/>
        <xdr:cNvGraphicFramePr/>
      </xdr:nvGraphicFramePr>
      <xdr:xfrm>
        <a:off x="304800" y="2781300"/>
        <a:ext cx="5724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34</xdr:row>
      <xdr:rowOff>9525</xdr:rowOff>
    </xdr:from>
    <xdr:to>
      <xdr:col>7</xdr:col>
      <xdr:colOff>390525</xdr:colOff>
      <xdr:row>52</xdr:row>
      <xdr:rowOff>152400</xdr:rowOff>
    </xdr:to>
    <xdr:graphicFrame>
      <xdr:nvGraphicFramePr>
        <xdr:cNvPr id="2" name="Chart 6"/>
        <xdr:cNvGraphicFramePr/>
      </xdr:nvGraphicFramePr>
      <xdr:xfrm>
        <a:off x="304800" y="6238875"/>
        <a:ext cx="57150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138</xdr:row>
      <xdr:rowOff>57150</xdr:rowOff>
    </xdr:from>
    <xdr:to>
      <xdr:col>10</xdr:col>
      <xdr:colOff>419100</xdr:colOff>
      <xdr:row>159</xdr:row>
      <xdr:rowOff>19050</xdr:rowOff>
    </xdr:to>
    <xdr:graphicFrame>
      <xdr:nvGraphicFramePr>
        <xdr:cNvPr id="2" name="Chart 3"/>
        <xdr:cNvGraphicFramePr/>
      </xdr:nvGraphicFramePr>
      <xdr:xfrm>
        <a:off x="104775" y="31299150"/>
        <a:ext cx="70485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161</xdr:row>
      <xdr:rowOff>114300</xdr:rowOff>
    </xdr:from>
    <xdr:to>
      <xdr:col>10</xdr:col>
      <xdr:colOff>447675</xdr:colOff>
      <xdr:row>182</xdr:row>
      <xdr:rowOff>85725</xdr:rowOff>
    </xdr:to>
    <xdr:graphicFrame>
      <xdr:nvGraphicFramePr>
        <xdr:cNvPr id="3" name="Chart 4"/>
        <xdr:cNvGraphicFramePr/>
      </xdr:nvGraphicFramePr>
      <xdr:xfrm>
        <a:off x="123825" y="35299650"/>
        <a:ext cx="7058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42875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graphicFrame>
      <xdr:nvGraphicFramePr>
        <xdr:cNvPr id="2" name="Chart 5"/>
        <xdr:cNvGraphicFramePr/>
      </xdr:nvGraphicFramePr>
      <xdr:xfrm>
        <a:off x="142875" y="2004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152400</xdr:rowOff>
    </xdr:from>
    <xdr:to>
      <xdr:col>8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61925" y="2609850"/>
        <a:ext cx="6686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3892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D10"/>
  <sheetViews>
    <sheetView zoomScaleSheetLayoutView="100" zoomScalePageLayoutView="0" workbookViewId="0" topLeftCell="A1">
      <selection activeCell="V37" sqref="V37"/>
    </sheetView>
  </sheetViews>
  <sheetFormatPr defaultColWidth="9.00390625" defaultRowHeight="13.5"/>
  <sheetData>
    <row r="10" ht="30.75">
      <c r="D10" s="42" t="s">
        <v>238</v>
      </c>
    </row>
  </sheetData>
  <sheetProtection/>
  <printOptions/>
  <pageMargins left="0.75" right="0.75" top="1" bottom="1" header="0.512" footer="0.512"/>
  <pageSetup firstPageNumber="12" useFirstPageNumber="1" horizontalDpi="1200" verticalDpi="1200" orientation="portrait" paperSize="9" r:id="rId1"/>
  <headerFooter alignWithMargins="0"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N83"/>
  <sheetViews>
    <sheetView tabSelected="1" view="pageBreakPreview" zoomScaleSheetLayoutView="100" zoomScalePageLayoutView="0" workbookViewId="0" topLeftCell="A1">
      <selection activeCell="K46" sqref="K46"/>
    </sheetView>
  </sheetViews>
  <sheetFormatPr defaultColWidth="9.00390625" defaultRowHeight="13.5"/>
  <cols>
    <col min="1" max="1" width="1.875" style="13" customWidth="1"/>
    <col min="2" max="2" width="3.875" style="13" customWidth="1"/>
    <col min="3" max="3" width="2.25390625" style="13" customWidth="1"/>
    <col min="4" max="4" width="4.125" style="13" customWidth="1"/>
    <col min="5" max="5" width="7.00390625" style="13" customWidth="1"/>
    <col min="6" max="7" width="8.00390625" style="13" customWidth="1"/>
    <col min="8" max="9" width="8.25390625" style="13" customWidth="1"/>
    <col min="10" max="10" width="7.875" style="13" customWidth="1"/>
    <col min="11" max="11" width="7.25390625" style="13" customWidth="1"/>
    <col min="12" max="14" width="8.00390625" style="13" customWidth="1"/>
    <col min="15" max="15" width="9.00390625" style="13" customWidth="1"/>
    <col min="16" max="16" width="4.375" style="13" customWidth="1"/>
    <col min="17" max="17" width="1.875" style="13" customWidth="1"/>
    <col min="18" max="18" width="6.50390625" style="13" customWidth="1"/>
    <col min="19" max="16384" width="9.00390625" style="13" customWidth="1"/>
  </cols>
  <sheetData>
    <row r="1" ht="13.5">
      <c r="B1" s="75" t="s">
        <v>249</v>
      </c>
    </row>
    <row r="2" spans="3:14" ht="15" customHeight="1">
      <c r="C2" s="74"/>
      <c r="D2" s="76"/>
      <c r="E2" s="76"/>
      <c r="F2" s="76"/>
      <c r="G2" s="76"/>
      <c r="H2" s="77"/>
      <c r="I2" s="76"/>
      <c r="J2" s="76"/>
      <c r="K2" s="76"/>
      <c r="L2" s="652" t="s">
        <v>342</v>
      </c>
      <c r="M2" s="585"/>
      <c r="N2" s="585"/>
    </row>
    <row r="3" spans="2:14" ht="16.5" customHeight="1">
      <c r="B3" s="644" t="s">
        <v>188</v>
      </c>
      <c r="C3" s="686"/>
      <c r="D3" s="686"/>
      <c r="E3" s="573"/>
      <c r="F3" s="638" t="s">
        <v>250</v>
      </c>
      <c r="G3" s="639"/>
      <c r="H3" s="640"/>
      <c r="I3" s="639" t="s">
        <v>251</v>
      </c>
      <c r="J3" s="639"/>
      <c r="K3" s="640"/>
      <c r="L3" s="639" t="s">
        <v>550</v>
      </c>
      <c r="M3" s="639"/>
      <c r="N3" s="640"/>
    </row>
    <row r="4" spans="2:14" ht="15.75" customHeight="1">
      <c r="B4" s="645"/>
      <c r="C4" s="687"/>
      <c r="D4" s="687"/>
      <c r="E4" s="575"/>
      <c r="F4" s="79" t="s">
        <v>10</v>
      </c>
      <c r="G4" s="79" t="s">
        <v>2</v>
      </c>
      <c r="H4" s="78" t="s">
        <v>3</v>
      </c>
      <c r="I4" s="78" t="s">
        <v>10</v>
      </c>
      <c r="J4" s="79" t="s">
        <v>2</v>
      </c>
      <c r="K4" s="78" t="s">
        <v>3</v>
      </c>
      <c r="L4" s="78" t="s">
        <v>10</v>
      </c>
      <c r="M4" s="79" t="s">
        <v>2</v>
      </c>
      <c r="N4" s="78" t="s">
        <v>3</v>
      </c>
    </row>
    <row r="5" spans="2:14" ht="10.5" customHeight="1">
      <c r="B5" s="167"/>
      <c r="C5" s="366"/>
      <c r="D5" s="366"/>
      <c r="E5" s="169"/>
      <c r="F5" s="81" t="s">
        <v>26</v>
      </c>
      <c r="G5" s="80" t="s">
        <v>26</v>
      </c>
      <c r="H5" s="82" t="s">
        <v>26</v>
      </c>
      <c r="I5" s="80" t="s">
        <v>26</v>
      </c>
      <c r="J5" s="80" t="s">
        <v>26</v>
      </c>
      <c r="K5" s="82" t="s">
        <v>26</v>
      </c>
      <c r="L5" s="80" t="s">
        <v>26</v>
      </c>
      <c r="M5" s="80" t="s">
        <v>26</v>
      </c>
      <c r="N5" s="82" t="s">
        <v>26</v>
      </c>
    </row>
    <row r="6" spans="2:14" ht="15.75" customHeight="1">
      <c r="B6" s="656" t="s">
        <v>296</v>
      </c>
      <c r="C6" s="679"/>
      <c r="D6" s="680"/>
      <c r="E6" s="367" t="s">
        <v>275</v>
      </c>
      <c r="F6" s="84">
        <f>SUM(G6:H6)</f>
        <v>62676</v>
      </c>
      <c r="G6" s="83">
        <f>G9+G11+G13+G15+G17+G19+G21+G23+G25+G27+G29+G31+G33+G35+G37+G39+G41+G43+G45+G47+G49+G51</f>
        <v>30899</v>
      </c>
      <c r="H6" s="86">
        <f>H9+H11+H13+H15+H17+H19+H21+H23+H25+H27+H29+H31+H33+H35+H37+H39+H41+H43+H45+H47+H49+H51</f>
        <v>31777</v>
      </c>
      <c r="I6" s="83">
        <f>SUM(J6:K6)</f>
        <v>62951</v>
      </c>
      <c r="J6" s="83">
        <f>J9+J11+J13+J15+J17+J19+J21+J23+J25+J27+J29+J31+J33+J35+J37+J39+J41+J43+J45+J47+J49+J51</f>
        <v>30888</v>
      </c>
      <c r="K6" s="86">
        <f>K9+K11+K13+K15+K17+K19+K21+K23+K25+K27+K29+K31+K33+K35+K37+K39+K41+K43+K45+K47+K49+K51</f>
        <v>32063</v>
      </c>
      <c r="L6" s="84">
        <f>M6+N6</f>
        <v>62480</v>
      </c>
      <c r="M6" s="85">
        <f>M9+M11+M13+M15+M17+M19+M21+M23+M25+M27+M29+M31+M33+M35+M37+M39+M41+M43+M45+M47+M49+M51</f>
        <v>30490</v>
      </c>
      <c r="N6" s="86">
        <f>N9+N11+N13+N15+N17+N19+N21+N23+N25+N27+N29+N31+N33+N35+N37+N39+N41+N43+N45+N47+N49+N51</f>
        <v>31990</v>
      </c>
    </row>
    <row r="7" spans="2:14" ht="15.75" customHeight="1">
      <c r="B7" s="690"/>
      <c r="C7" s="679"/>
      <c r="D7" s="680"/>
      <c r="E7" s="368" t="s">
        <v>274</v>
      </c>
      <c r="F7" s="177">
        <f>SUM(G7:H7)</f>
        <v>7852</v>
      </c>
      <c r="G7" s="178">
        <f>G10+G12+G14+G16+G18+G20+G22+G24+G26+G28+G30+G32+G34+G36+G38+G40+G42+G44+G46+G48+G50+G52</f>
        <v>3805</v>
      </c>
      <c r="H7" s="178">
        <f>H10+H12+H14+H16+H18+H20+H22+H24+H26+H28+H30+H32+H34+H36+H38+H40+H42+H44+H46+H48+H50+H52</f>
        <v>4047</v>
      </c>
      <c r="I7" s="177">
        <f>SUM(J7:K7)</f>
        <v>7269</v>
      </c>
      <c r="J7" s="178">
        <f>J10+J12+J14+J16+J18+J20+J22+J24+J26+J28+J30+J32+J34+J36+J38+J40+J42+J44+J46+J48+J50+J52</f>
        <v>3517</v>
      </c>
      <c r="K7" s="179">
        <f>K10+K12+K14+K16+K18+K20+K22+K24+K26+K28+K30+K32+K34+K36+K38+K40+K42+K44+K46+K48+K50+K52</f>
        <v>3752</v>
      </c>
      <c r="L7" s="177">
        <f>SUM(M7:N7)</f>
        <v>6808</v>
      </c>
      <c r="M7" s="178">
        <f>M10+M12+M14+M16+M18+M20+M22+M24+M26+M28+M30+M32+M34+M36+M38+M40+M42+M44+M46+M48+M50+M52</f>
        <v>3241</v>
      </c>
      <c r="N7" s="179">
        <f>N10+N12+N14+N16+N18+N20+N22+N24+N26+N28+N30+N32+N34+N36+N38+N40+N42+N44+N46+N48+N50+N52</f>
        <v>3567</v>
      </c>
    </row>
    <row r="8" spans="2:14" ht="3.75" customHeight="1">
      <c r="B8" s="369"/>
      <c r="C8" s="366"/>
      <c r="D8" s="366"/>
      <c r="E8" s="367"/>
      <c r="F8" s="84"/>
      <c r="G8" s="85"/>
      <c r="H8" s="86"/>
      <c r="I8" s="83"/>
      <c r="J8" s="83"/>
      <c r="K8" s="86"/>
      <c r="L8" s="84"/>
      <c r="M8" s="85"/>
      <c r="N8" s="86"/>
    </row>
    <row r="9" spans="2:14" ht="15.75" customHeight="1">
      <c r="B9" s="684">
        <v>0</v>
      </c>
      <c r="C9" s="685" t="s">
        <v>189</v>
      </c>
      <c r="D9" s="676">
        <v>4</v>
      </c>
      <c r="E9" s="367" t="s">
        <v>275</v>
      </c>
      <c r="F9" s="84">
        <f aca="true" t="shared" si="0" ref="F9:F52">SUM(G9:H9)</f>
        <v>3275</v>
      </c>
      <c r="G9" s="85">
        <v>1691</v>
      </c>
      <c r="H9" s="86">
        <v>1584</v>
      </c>
      <c r="I9" s="83">
        <f aca="true" t="shared" si="1" ref="I9:I52">SUM(J9:K9)</f>
        <v>3054</v>
      </c>
      <c r="J9" s="83">
        <v>1512</v>
      </c>
      <c r="K9" s="86">
        <v>1542</v>
      </c>
      <c r="L9" s="84">
        <f>SUM(M9+N9)</f>
        <v>2754</v>
      </c>
      <c r="M9" s="85">
        <v>1382</v>
      </c>
      <c r="N9" s="86">
        <v>1372</v>
      </c>
    </row>
    <row r="10" spans="2:14" ht="15.75" customHeight="1">
      <c r="B10" s="684"/>
      <c r="C10" s="685"/>
      <c r="D10" s="676"/>
      <c r="E10" s="368" t="s">
        <v>274</v>
      </c>
      <c r="F10" s="177">
        <f t="shared" si="0"/>
        <v>331</v>
      </c>
      <c r="G10" s="178">
        <v>175</v>
      </c>
      <c r="H10" s="179">
        <v>156</v>
      </c>
      <c r="I10" s="178">
        <f t="shared" si="1"/>
        <v>220</v>
      </c>
      <c r="J10" s="178">
        <v>114</v>
      </c>
      <c r="K10" s="179">
        <v>106</v>
      </c>
      <c r="L10" s="177">
        <f>SUM(M10:N10)</f>
        <v>188</v>
      </c>
      <c r="M10" s="178">
        <v>97</v>
      </c>
      <c r="N10" s="179">
        <v>91</v>
      </c>
    </row>
    <row r="11" spans="2:14" ht="15.75" customHeight="1">
      <c r="B11" s="684">
        <v>5</v>
      </c>
      <c r="C11" s="691" t="s">
        <v>189</v>
      </c>
      <c r="D11" s="676">
        <v>9</v>
      </c>
      <c r="E11" s="367" t="s">
        <v>275</v>
      </c>
      <c r="F11" s="84">
        <f t="shared" si="0"/>
        <v>3363</v>
      </c>
      <c r="G11" s="85">
        <v>1736</v>
      </c>
      <c r="H11" s="86">
        <v>1627</v>
      </c>
      <c r="I11" s="83">
        <f t="shared" si="1"/>
        <v>3332</v>
      </c>
      <c r="J11" s="83">
        <v>1712</v>
      </c>
      <c r="K11" s="86">
        <v>1620</v>
      </c>
      <c r="L11" s="84">
        <f>SUM(M11+N11)</f>
        <v>3178</v>
      </c>
      <c r="M11" s="85">
        <v>1571</v>
      </c>
      <c r="N11" s="86">
        <v>1607</v>
      </c>
    </row>
    <row r="12" spans="2:14" ht="15.75" customHeight="1">
      <c r="B12" s="684"/>
      <c r="C12" s="691"/>
      <c r="D12" s="676"/>
      <c r="E12" s="368" t="s">
        <v>274</v>
      </c>
      <c r="F12" s="177">
        <f t="shared" si="0"/>
        <v>368</v>
      </c>
      <c r="G12" s="178">
        <v>190</v>
      </c>
      <c r="H12" s="179">
        <v>178</v>
      </c>
      <c r="I12" s="178">
        <f t="shared" si="1"/>
        <v>350</v>
      </c>
      <c r="J12" s="178">
        <v>183</v>
      </c>
      <c r="K12" s="179">
        <v>167</v>
      </c>
      <c r="L12" s="177">
        <f>SUM(M12:N12)</f>
        <v>245</v>
      </c>
      <c r="M12" s="178">
        <v>131</v>
      </c>
      <c r="N12" s="179">
        <v>114</v>
      </c>
    </row>
    <row r="13" spans="2:14" ht="15.75" customHeight="1">
      <c r="B13" s="684">
        <v>10</v>
      </c>
      <c r="C13" s="685" t="s">
        <v>189</v>
      </c>
      <c r="D13" s="676">
        <v>14</v>
      </c>
      <c r="E13" s="367" t="s">
        <v>275</v>
      </c>
      <c r="F13" s="84">
        <f t="shared" si="0"/>
        <v>4098</v>
      </c>
      <c r="G13" s="85">
        <v>2086</v>
      </c>
      <c r="H13" s="86">
        <v>2012</v>
      </c>
      <c r="I13" s="83">
        <f t="shared" si="1"/>
        <v>3426</v>
      </c>
      <c r="J13" s="83">
        <v>1760</v>
      </c>
      <c r="K13" s="86">
        <v>1666</v>
      </c>
      <c r="L13" s="84">
        <f>SUM(M13+N13)</f>
        <v>3359</v>
      </c>
      <c r="M13" s="85">
        <v>1733</v>
      </c>
      <c r="N13" s="86">
        <v>1626</v>
      </c>
    </row>
    <row r="14" spans="2:14" ht="15.75" customHeight="1">
      <c r="B14" s="684"/>
      <c r="C14" s="685"/>
      <c r="D14" s="676"/>
      <c r="E14" s="368" t="s">
        <v>274</v>
      </c>
      <c r="F14" s="177">
        <f t="shared" si="0"/>
        <v>439</v>
      </c>
      <c r="G14" s="178">
        <v>215</v>
      </c>
      <c r="H14" s="179">
        <v>224</v>
      </c>
      <c r="I14" s="178">
        <f t="shared" si="1"/>
        <v>370</v>
      </c>
      <c r="J14" s="178">
        <v>195</v>
      </c>
      <c r="K14" s="179">
        <v>175</v>
      </c>
      <c r="L14" s="177">
        <f>SUM(M14:N14)</f>
        <v>339</v>
      </c>
      <c r="M14" s="178">
        <v>177</v>
      </c>
      <c r="N14" s="179">
        <v>162</v>
      </c>
    </row>
    <row r="15" spans="2:14" ht="15.75" customHeight="1">
      <c r="B15" s="684">
        <v>15</v>
      </c>
      <c r="C15" s="685" t="s">
        <v>189</v>
      </c>
      <c r="D15" s="676">
        <v>19</v>
      </c>
      <c r="E15" s="367" t="s">
        <v>275</v>
      </c>
      <c r="F15" s="84">
        <f t="shared" si="0"/>
        <v>4413</v>
      </c>
      <c r="G15" s="85">
        <v>2244</v>
      </c>
      <c r="H15" s="86">
        <v>2169</v>
      </c>
      <c r="I15" s="83">
        <f t="shared" si="1"/>
        <v>3799</v>
      </c>
      <c r="J15" s="83">
        <v>1914</v>
      </c>
      <c r="K15" s="86">
        <v>1885</v>
      </c>
      <c r="L15" s="84">
        <f>SUM(M15+N15)</f>
        <v>3188</v>
      </c>
      <c r="M15" s="85">
        <v>1600</v>
      </c>
      <c r="N15" s="86">
        <v>1588</v>
      </c>
    </row>
    <row r="16" spans="2:14" ht="15.75" customHeight="1">
      <c r="B16" s="684"/>
      <c r="C16" s="685"/>
      <c r="D16" s="676"/>
      <c r="E16" s="368" t="s">
        <v>274</v>
      </c>
      <c r="F16" s="177">
        <f t="shared" si="0"/>
        <v>491</v>
      </c>
      <c r="G16" s="178">
        <v>251</v>
      </c>
      <c r="H16" s="179">
        <v>240</v>
      </c>
      <c r="I16" s="178">
        <f t="shared" si="1"/>
        <v>411</v>
      </c>
      <c r="J16" s="178">
        <v>196</v>
      </c>
      <c r="K16" s="179">
        <v>215</v>
      </c>
      <c r="L16" s="177">
        <f>SUM(M16:N16)</f>
        <v>341</v>
      </c>
      <c r="M16" s="178">
        <v>167</v>
      </c>
      <c r="N16" s="179">
        <v>174</v>
      </c>
    </row>
    <row r="17" spans="2:14" ht="15.75" customHeight="1">
      <c r="B17" s="684">
        <v>20</v>
      </c>
      <c r="C17" s="685" t="s">
        <v>189</v>
      </c>
      <c r="D17" s="676">
        <v>24</v>
      </c>
      <c r="E17" s="367" t="s">
        <v>275</v>
      </c>
      <c r="F17" s="84">
        <f t="shared" si="0"/>
        <v>4604</v>
      </c>
      <c r="G17" s="85">
        <v>2330</v>
      </c>
      <c r="H17" s="86">
        <v>2274</v>
      </c>
      <c r="I17" s="83">
        <f t="shared" si="1"/>
        <v>3724</v>
      </c>
      <c r="J17" s="83">
        <v>1872</v>
      </c>
      <c r="K17" s="86">
        <v>1852</v>
      </c>
      <c r="L17" s="84">
        <f>SUM(M17+N17)</f>
        <v>3122</v>
      </c>
      <c r="M17" s="85">
        <v>1540</v>
      </c>
      <c r="N17" s="86">
        <v>1582</v>
      </c>
    </row>
    <row r="18" spans="2:14" ht="15.75" customHeight="1">
      <c r="B18" s="684"/>
      <c r="C18" s="685"/>
      <c r="D18" s="676"/>
      <c r="E18" s="368" t="s">
        <v>274</v>
      </c>
      <c r="F18" s="177">
        <f t="shared" si="0"/>
        <v>491</v>
      </c>
      <c r="G18" s="178">
        <v>246</v>
      </c>
      <c r="H18" s="179">
        <v>245</v>
      </c>
      <c r="I18" s="178">
        <f t="shared" si="1"/>
        <v>370</v>
      </c>
      <c r="J18" s="178">
        <v>188</v>
      </c>
      <c r="K18" s="179">
        <v>182</v>
      </c>
      <c r="L18" s="177">
        <f>SUM(M18:N18)</f>
        <v>347</v>
      </c>
      <c r="M18" s="178">
        <v>131</v>
      </c>
      <c r="N18" s="179">
        <v>216</v>
      </c>
    </row>
    <row r="19" spans="2:14" ht="15.75" customHeight="1">
      <c r="B19" s="684">
        <v>25</v>
      </c>
      <c r="C19" s="685" t="s">
        <v>189</v>
      </c>
      <c r="D19" s="676">
        <v>29</v>
      </c>
      <c r="E19" s="367" t="s">
        <v>275</v>
      </c>
      <c r="F19" s="84">
        <f t="shared" si="0"/>
        <v>4081</v>
      </c>
      <c r="G19" s="85">
        <v>2047</v>
      </c>
      <c r="H19" s="86">
        <v>2034</v>
      </c>
      <c r="I19" s="83">
        <f t="shared" si="1"/>
        <v>4718</v>
      </c>
      <c r="J19" s="83">
        <v>2430</v>
      </c>
      <c r="K19" s="86">
        <v>2288</v>
      </c>
      <c r="L19" s="84">
        <f>SUM(M19+N19)</f>
        <v>3806</v>
      </c>
      <c r="M19" s="85">
        <v>1994</v>
      </c>
      <c r="N19" s="86">
        <v>1812</v>
      </c>
    </row>
    <row r="20" spans="2:14" ht="15.75" customHeight="1">
      <c r="B20" s="684"/>
      <c r="C20" s="685"/>
      <c r="D20" s="676"/>
      <c r="E20" s="368" t="s">
        <v>274</v>
      </c>
      <c r="F20" s="177">
        <f t="shared" si="0"/>
        <v>437</v>
      </c>
      <c r="G20" s="178">
        <v>210</v>
      </c>
      <c r="H20" s="179">
        <v>227</v>
      </c>
      <c r="I20" s="178">
        <f t="shared" si="1"/>
        <v>371</v>
      </c>
      <c r="J20" s="178">
        <v>195</v>
      </c>
      <c r="K20" s="179">
        <v>176</v>
      </c>
      <c r="L20" s="177">
        <f>SUM(M20:N20)</f>
        <v>294</v>
      </c>
      <c r="M20" s="178">
        <v>143</v>
      </c>
      <c r="N20" s="179">
        <v>151</v>
      </c>
    </row>
    <row r="21" spans="2:14" ht="15.75" customHeight="1">
      <c r="B21" s="684">
        <v>30</v>
      </c>
      <c r="C21" s="685" t="s">
        <v>189</v>
      </c>
      <c r="D21" s="676">
        <v>34</v>
      </c>
      <c r="E21" s="367" t="s">
        <v>275</v>
      </c>
      <c r="F21" s="84">
        <f t="shared" si="0"/>
        <v>3774</v>
      </c>
      <c r="G21" s="85">
        <v>1890</v>
      </c>
      <c r="H21" s="86">
        <v>1884</v>
      </c>
      <c r="I21" s="83">
        <f t="shared" si="1"/>
        <v>3998</v>
      </c>
      <c r="J21" s="83">
        <v>2008</v>
      </c>
      <c r="K21" s="86">
        <v>1990</v>
      </c>
      <c r="L21" s="84">
        <f>SUM(M21+N21)</f>
        <v>4563</v>
      </c>
      <c r="M21" s="85">
        <v>2363</v>
      </c>
      <c r="N21" s="86">
        <v>2200</v>
      </c>
    </row>
    <row r="22" spans="2:14" ht="15.75" customHeight="1">
      <c r="B22" s="684"/>
      <c r="C22" s="685"/>
      <c r="D22" s="676"/>
      <c r="E22" s="368" t="s">
        <v>274</v>
      </c>
      <c r="F22" s="177">
        <f t="shared" si="0"/>
        <v>395</v>
      </c>
      <c r="G22" s="178">
        <v>216</v>
      </c>
      <c r="H22" s="179">
        <v>179</v>
      </c>
      <c r="I22" s="178">
        <f t="shared" si="1"/>
        <v>388</v>
      </c>
      <c r="J22" s="178">
        <v>185</v>
      </c>
      <c r="K22" s="179">
        <v>203</v>
      </c>
      <c r="L22" s="177">
        <f>SUM(M22:N22)</f>
        <v>338</v>
      </c>
      <c r="M22" s="178">
        <v>182</v>
      </c>
      <c r="N22" s="179">
        <v>156</v>
      </c>
    </row>
    <row r="23" spans="2:14" ht="15.75" customHeight="1">
      <c r="B23" s="684">
        <v>35</v>
      </c>
      <c r="C23" s="685" t="s">
        <v>189</v>
      </c>
      <c r="D23" s="676">
        <v>39</v>
      </c>
      <c r="E23" s="367" t="s">
        <v>275</v>
      </c>
      <c r="F23" s="84">
        <f t="shared" si="0"/>
        <v>3898</v>
      </c>
      <c r="G23" s="85">
        <v>1994</v>
      </c>
      <c r="H23" s="86">
        <v>1904</v>
      </c>
      <c r="I23" s="83">
        <f t="shared" si="1"/>
        <v>3821</v>
      </c>
      <c r="J23" s="83">
        <v>1905</v>
      </c>
      <c r="K23" s="86">
        <v>1916</v>
      </c>
      <c r="L23" s="84">
        <f>SUM(M23:N23)</f>
        <v>4023</v>
      </c>
      <c r="M23" s="85">
        <v>1994</v>
      </c>
      <c r="N23" s="86">
        <v>2029</v>
      </c>
    </row>
    <row r="24" spans="2:14" ht="15.75" customHeight="1">
      <c r="B24" s="684"/>
      <c r="C24" s="685"/>
      <c r="D24" s="676"/>
      <c r="E24" s="368" t="s">
        <v>274</v>
      </c>
      <c r="F24" s="177">
        <f t="shared" si="0"/>
        <v>419</v>
      </c>
      <c r="G24" s="178">
        <v>218</v>
      </c>
      <c r="H24" s="179">
        <v>201</v>
      </c>
      <c r="I24" s="178">
        <f t="shared" si="1"/>
        <v>377</v>
      </c>
      <c r="J24" s="178">
        <v>207</v>
      </c>
      <c r="K24" s="179">
        <v>170</v>
      </c>
      <c r="L24" s="177">
        <f>SUM(M24:N24)</f>
        <v>350</v>
      </c>
      <c r="M24" s="178">
        <v>170</v>
      </c>
      <c r="N24" s="179">
        <v>180</v>
      </c>
    </row>
    <row r="25" spans="2:14" ht="15.75" customHeight="1">
      <c r="B25" s="684">
        <v>40</v>
      </c>
      <c r="C25" s="685" t="s">
        <v>189</v>
      </c>
      <c r="D25" s="676">
        <v>44</v>
      </c>
      <c r="E25" s="367" t="s">
        <v>275</v>
      </c>
      <c r="F25" s="84">
        <f t="shared" si="0"/>
        <v>4904</v>
      </c>
      <c r="G25" s="85">
        <v>2455</v>
      </c>
      <c r="H25" s="86">
        <v>2449</v>
      </c>
      <c r="I25" s="83">
        <f t="shared" si="1"/>
        <v>3935</v>
      </c>
      <c r="J25" s="83">
        <v>2010</v>
      </c>
      <c r="K25" s="86">
        <v>1925</v>
      </c>
      <c r="L25" s="84">
        <f>SUM(M25+N25)</f>
        <v>3843</v>
      </c>
      <c r="M25" s="85">
        <v>1899</v>
      </c>
      <c r="N25" s="86">
        <v>1944</v>
      </c>
    </row>
    <row r="26" spans="2:14" ht="15.75" customHeight="1">
      <c r="B26" s="684"/>
      <c r="C26" s="685"/>
      <c r="D26" s="676"/>
      <c r="E26" s="368" t="s">
        <v>274</v>
      </c>
      <c r="F26" s="177">
        <f t="shared" si="0"/>
        <v>520</v>
      </c>
      <c r="G26" s="178">
        <v>256</v>
      </c>
      <c r="H26" s="179">
        <v>264</v>
      </c>
      <c r="I26" s="178">
        <f t="shared" si="1"/>
        <v>419</v>
      </c>
      <c r="J26" s="178">
        <v>216</v>
      </c>
      <c r="K26" s="179">
        <v>203</v>
      </c>
      <c r="L26" s="177">
        <f>SUM(M26:N26)</f>
        <v>389</v>
      </c>
      <c r="M26" s="178">
        <v>215</v>
      </c>
      <c r="N26" s="179">
        <v>174</v>
      </c>
    </row>
    <row r="27" spans="2:14" ht="15.75" customHeight="1">
      <c r="B27" s="684">
        <v>45</v>
      </c>
      <c r="C27" s="685" t="s">
        <v>189</v>
      </c>
      <c r="D27" s="676">
        <v>49</v>
      </c>
      <c r="E27" s="367" t="s">
        <v>275</v>
      </c>
      <c r="F27" s="84">
        <f t="shared" si="0"/>
        <v>5613</v>
      </c>
      <c r="G27" s="85">
        <v>2885</v>
      </c>
      <c r="H27" s="86">
        <v>2728</v>
      </c>
      <c r="I27" s="83">
        <f t="shared" si="1"/>
        <v>4837</v>
      </c>
      <c r="J27" s="83">
        <v>2407</v>
      </c>
      <c r="K27" s="86">
        <v>2430</v>
      </c>
      <c r="L27" s="84">
        <f>SUM(M27+N27)</f>
        <v>3880</v>
      </c>
      <c r="M27" s="85">
        <v>1961</v>
      </c>
      <c r="N27" s="86">
        <v>1919</v>
      </c>
    </row>
    <row r="28" spans="2:14" ht="15.75" customHeight="1">
      <c r="B28" s="684"/>
      <c r="C28" s="685"/>
      <c r="D28" s="676"/>
      <c r="E28" s="368" t="s">
        <v>274</v>
      </c>
      <c r="F28" s="177">
        <f t="shared" si="0"/>
        <v>574</v>
      </c>
      <c r="G28" s="178">
        <v>301</v>
      </c>
      <c r="H28" s="179">
        <v>273</v>
      </c>
      <c r="I28" s="178">
        <f t="shared" si="1"/>
        <v>502</v>
      </c>
      <c r="J28" s="178">
        <v>242</v>
      </c>
      <c r="K28" s="179">
        <v>260</v>
      </c>
      <c r="L28" s="177">
        <f>SUM(M28:N28)</f>
        <v>405</v>
      </c>
      <c r="M28" s="178">
        <v>207</v>
      </c>
      <c r="N28" s="179">
        <v>198</v>
      </c>
    </row>
    <row r="29" spans="2:14" ht="15.75" customHeight="1">
      <c r="B29" s="684">
        <v>50</v>
      </c>
      <c r="C29" s="685" t="s">
        <v>189</v>
      </c>
      <c r="D29" s="676">
        <v>54</v>
      </c>
      <c r="E29" s="367" t="s">
        <v>275</v>
      </c>
      <c r="F29" s="84">
        <f t="shared" si="0"/>
        <v>4399</v>
      </c>
      <c r="G29" s="85">
        <v>2252</v>
      </c>
      <c r="H29" s="86">
        <v>2147</v>
      </c>
      <c r="I29" s="83">
        <f t="shared" si="1"/>
        <v>5523</v>
      </c>
      <c r="J29" s="83">
        <v>2808</v>
      </c>
      <c r="K29" s="86">
        <v>2715</v>
      </c>
      <c r="L29" s="84">
        <f>SUM(M29+N29)</f>
        <v>4734</v>
      </c>
      <c r="M29" s="85">
        <v>2311</v>
      </c>
      <c r="N29" s="86">
        <v>2423</v>
      </c>
    </row>
    <row r="30" spans="2:14" ht="15.75" customHeight="1">
      <c r="B30" s="684"/>
      <c r="C30" s="685"/>
      <c r="D30" s="676"/>
      <c r="E30" s="368" t="s">
        <v>274</v>
      </c>
      <c r="F30" s="177">
        <f t="shared" si="0"/>
        <v>528</v>
      </c>
      <c r="G30" s="178">
        <v>270</v>
      </c>
      <c r="H30" s="179">
        <v>258</v>
      </c>
      <c r="I30" s="178">
        <f t="shared" si="1"/>
        <v>553</v>
      </c>
      <c r="J30" s="178">
        <v>295</v>
      </c>
      <c r="K30" s="179">
        <v>258</v>
      </c>
      <c r="L30" s="177">
        <f>SUM(M30:N30)</f>
        <v>487</v>
      </c>
      <c r="M30" s="178">
        <v>236</v>
      </c>
      <c r="N30" s="179">
        <v>251</v>
      </c>
    </row>
    <row r="31" spans="2:14" ht="15.75" customHeight="1">
      <c r="B31" s="684">
        <v>55</v>
      </c>
      <c r="C31" s="685" t="s">
        <v>189</v>
      </c>
      <c r="D31" s="676">
        <v>59</v>
      </c>
      <c r="E31" s="367" t="s">
        <v>275</v>
      </c>
      <c r="F31" s="84">
        <f t="shared" si="0"/>
        <v>3728</v>
      </c>
      <c r="G31" s="85">
        <v>1901</v>
      </c>
      <c r="H31" s="86">
        <v>1827</v>
      </c>
      <c r="I31" s="83">
        <f t="shared" si="1"/>
        <v>4305</v>
      </c>
      <c r="J31" s="83">
        <v>2163</v>
      </c>
      <c r="K31" s="86">
        <v>2142</v>
      </c>
      <c r="L31" s="84">
        <f>SUM(M31+N31)</f>
        <v>5415</v>
      </c>
      <c r="M31" s="85">
        <v>2719</v>
      </c>
      <c r="N31" s="86">
        <v>2696</v>
      </c>
    </row>
    <row r="32" spans="2:14" ht="15.75" customHeight="1">
      <c r="B32" s="684"/>
      <c r="C32" s="685"/>
      <c r="D32" s="676"/>
      <c r="E32" s="368" t="s">
        <v>274</v>
      </c>
      <c r="F32" s="177">
        <f t="shared" si="0"/>
        <v>590</v>
      </c>
      <c r="G32" s="178">
        <v>281</v>
      </c>
      <c r="H32" s="179">
        <v>309</v>
      </c>
      <c r="I32" s="178">
        <f t="shared" si="1"/>
        <v>502</v>
      </c>
      <c r="J32" s="178">
        <v>250</v>
      </c>
      <c r="K32" s="179">
        <v>252</v>
      </c>
      <c r="L32" s="177">
        <f>SUM(M32:N32)</f>
        <v>537</v>
      </c>
      <c r="M32" s="178">
        <v>284</v>
      </c>
      <c r="N32" s="179">
        <v>253</v>
      </c>
    </row>
    <row r="33" spans="2:14" ht="15.75" customHeight="1">
      <c r="B33" s="684">
        <v>60</v>
      </c>
      <c r="C33" s="685" t="s">
        <v>189</v>
      </c>
      <c r="D33" s="676">
        <v>64</v>
      </c>
      <c r="E33" s="367" t="s">
        <v>275</v>
      </c>
      <c r="F33" s="84">
        <f t="shared" si="0"/>
        <v>3434</v>
      </c>
      <c r="G33" s="85">
        <v>1668</v>
      </c>
      <c r="H33" s="86">
        <v>1766</v>
      </c>
      <c r="I33" s="83">
        <f t="shared" si="1"/>
        <v>3672</v>
      </c>
      <c r="J33" s="83">
        <v>1859</v>
      </c>
      <c r="K33" s="86">
        <v>1813</v>
      </c>
      <c r="L33" s="84">
        <f>SUM(M33+N33)</f>
        <v>4193</v>
      </c>
      <c r="M33" s="85">
        <v>2080</v>
      </c>
      <c r="N33" s="86">
        <v>2113</v>
      </c>
    </row>
    <row r="34" spans="2:14" ht="15.75" customHeight="1">
      <c r="B34" s="684"/>
      <c r="C34" s="685"/>
      <c r="D34" s="676"/>
      <c r="E34" s="368" t="s">
        <v>274</v>
      </c>
      <c r="F34" s="177">
        <f t="shared" si="0"/>
        <v>584</v>
      </c>
      <c r="G34" s="178">
        <v>296</v>
      </c>
      <c r="H34" s="179">
        <v>288</v>
      </c>
      <c r="I34" s="178">
        <f t="shared" si="1"/>
        <v>556</v>
      </c>
      <c r="J34" s="178">
        <v>255</v>
      </c>
      <c r="K34" s="179">
        <v>301</v>
      </c>
      <c r="L34" s="177">
        <f>SUM(M34:N34)</f>
        <v>493</v>
      </c>
      <c r="M34" s="178">
        <v>240</v>
      </c>
      <c r="N34" s="179">
        <v>253</v>
      </c>
    </row>
    <row r="35" spans="2:14" ht="15.75" customHeight="1">
      <c r="B35" s="684">
        <v>65</v>
      </c>
      <c r="C35" s="685" t="s">
        <v>189</v>
      </c>
      <c r="D35" s="676">
        <v>69</v>
      </c>
      <c r="E35" s="367" t="s">
        <v>275</v>
      </c>
      <c r="F35" s="84">
        <f t="shared" si="0"/>
        <v>3162</v>
      </c>
      <c r="G35" s="85">
        <v>1470</v>
      </c>
      <c r="H35" s="86">
        <v>1692</v>
      </c>
      <c r="I35" s="83">
        <f t="shared" si="1"/>
        <v>3291</v>
      </c>
      <c r="J35" s="83">
        <v>1575</v>
      </c>
      <c r="K35" s="86">
        <v>1716</v>
      </c>
      <c r="L35" s="84">
        <f>SUM(M35+N35)</f>
        <v>3506</v>
      </c>
      <c r="M35" s="85">
        <v>1750</v>
      </c>
      <c r="N35" s="86">
        <v>1756</v>
      </c>
    </row>
    <row r="36" spans="2:14" ht="15.75" customHeight="1">
      <c r="B36" s="684"/>
      <c r="C36" s="685"/>
      <c r="D36" s="676"/>
      <c r="E36" s="368" t="s">
        <v>274</v>
      </c>
      <c r="F36" s="177">
        <f t="shared" si="0"/>
        <v>513</v>
      </c>
      <c r="G36" s="178">
        <v>253</v>
      </c>
      <c r="H36" s="179">
        <v>260</v>
      </c>
      <c r="I36" s="178">
        <f t="shared" si="1"/>
        <v>551</v>
      </c>
      <c r="J36" s="178">
        <v>283</v>
      </c>
      <c r="K36" s="179">
        <v>268</v>
      </c>
      <c r="L36" s="177">
        <f>SUM(M36:N36)</f>
        <v>529</v>
      </c>
      <c r="M36" s="178">
        <v>236</v>
      </c>
      <c r="N36" s="179">
        <v>293</v>
      </c>
    </row>
    <row r="37" spans="2:14" ht="15.75" customHeight="1">
      <c r="B37" s="684">
        <v>70</v>
      </c>
      <c r="C37" s="685" t="s">
        <v>189</v>
      </c>
      <c r="D37" s="676">
        <v>74</v>
      </c>
      <c r="E37" s="367" t="s">
        <v>275</v>
      </c>
      <c r="F37" s="84">
        <f t="shared" si="0"/>
        <v>2338</v>
      </c>
      <c r="G37" s="85">
        <v>968</v>
      </c>
      <c r="H37" s="86">
        <v>1370</v>
      </c>
      <c r="I37" s="83">
        <f t="shared" si="1"/>
        <v>2963</v>
      </c>
      <c r="J37" s="83">
        <v>1347</v>
      </c>
      <c r="K37" s="86">
        <v>1616</v>
      </c>
      <c r="L37" s="84">
        <f>SUM(M37+N37)</f>
        <v>3083</v>
      </c>
      <c r="M37" s="85">
        <v>1430</v>
      </c>
      <c r="N37" s="86">
        <v>1653</v>
      </c>
    </row>
    <row r="38" spans="2:14" ht="15.75" customHeight="1">
      <c r="B38" s="684"/>
      <c r="C38" s="685"/>
      <c r="D38" s="676"/>
      <c r="E38" s="368" t="s">
        <v>274</v>
      </c>
      <c r="F38" s="177">
        <f t="shared" si="0"/>
        <v>411</v>
      </c>
      <c r="G38" s="178">
        <v>166</v>
      </c>
      <c r="H38" s="179">
        <v>245</v>
      </c>
      <c r="I38" s="178">
        <f t="shared" si="1"/>
        <v>467</v>
      </c>
      <c r="J38" s="178">
        <v>226</v>
      </c>
      <c r="K38" s="179">
        <v>241</v>
      </c>
      <c r="L38" s="177">
        <f>SUM(M38:N38)</f>
        <v>499</v>
      </c>
      <c r="M38" s="178">
        <v>245</v>
      </c>
      <c r="N38" s="179">
        <v>254</v>
      </c>
    </row>
    <row r="39" spans="2:14" ht="15.75" customHeight="1">
      <c r="B39" s="684">
        <v>75</v>
      </c>
      <c r="C39" s="685" t="s">
        <v>189</v>
      </c>
      <c r="D39" s="676">
        <v>79</v>
      </c>
      <c r="E39" s="367" t="s">
        <v>275</v>
      </c>
      <c r="F39" s="84">
        <f t="shared" si="0"/>
        <v>1668</v>
      </c>
      <c r="G39" s="85">
        <v>623</v>
      </c>
      <c r="H39" s="86">
        <v>1045</v>
      </c>
      <c r="I39" s="83">
        <f t="shared" si="1"/>
        <v>2081</v>
      </c>
      <c r="J39" s="83">
        <v>809</v>
      </c>
      <c r="K39" s="86">
        <v>1272</v>
      </c>
      <c r="L39" s="84">
        <f>SUM(M39+N39)</f>
        <v>2653</v>
      </c>
      <c r="M39" s="85">
        <v>1154</v>
      </c>
      <c r="N39" s="86">
        <v>1499</v>
      </c>
    </row>
    <row r="40" spans="2:14" ht="15.75" customHeight="1">
      <c r="B40" s="684"/>
      <c r="C40" s="685"/>
      <c r="D40" s="676"/>
      <c r="E40" s="368" t="s">
        <v>274</v>
      </c>
      <c r="F40" s="177">
        <f t="shared" si="0"/>
        <v>318</v>
      </c>
      <c r="G40" s="178">
        <v>116</v>
      </c>
      <c r="H40" s="179">
        <v>202</v>
      </c>
      <c r="I40" s="178">
        <f t="shared" si="1"/>
        <v>365</v>
      </c>
      <c r="J40" s="178">
        <v>147</v>
      </c>
      <c r="K40" s="179">
        <v>218</v>
      </c>
      <c r="L40" s="177">
        <f>SUM(M40:N40)</f>
        <v>413</v>
      </c>
      <c r="M40" s="178">
        <v>187</v>
      </c>
      <c r="N40" s="179">
        <v>226</v>
      </c>
    </row>
    <row r="41" spans="2:14" ht="15.75" customHeight="1">
      <c r="B41" s="684">
        <v>80</v>
      </c>
      <c r="C41" s="685" t="s">
        <v>189</v>
      </c>
      <c r="D41" s="676">
        <v>84</v>
      </c>
      <c r="E41" s="367" t="s">
        <v>275</v>
      </c>
      <c r="F41" s="84">
        <f t="shared" si="0"/>
        <v>1159</v>
      </c>
      <c r="G41" s="85">
        <v>409</v>
      </c>
      <c r="H41" s="86">
        <v>750</v>
      </c>
      <c r="I41" s="83">
        <f t="shared" si="1"/>
        <v>1307</v>
      </c>
      <c r="J41" s="83">
        <v>455</v>
      </c>
      <c r="K41" s="86">
        <v>852</v>
      </c>
      <c r="L41" s="84">
        <f>SUM(M41+N41)</f>
        <v>1705</v>
      </c>
      <c r="M41" s="85">
        <v>606</v>
      </c>
      <c r="N41" s="86">
        <v>1099</v>
      </c>
    </row>
    <row r="42" spans="2:14" ht="15.75" customHeight="1">
      <c r="B42" s="684"/>
      <c r="C42" s="685"/>
      <c r="D42" s="676"/>
      <c r="E42" s="368" t="s">
        <v>274</v>
      </c>
      <c r="F42" s="177">
        <f t="shared" si="0"/>
        <v>253</v>
      </c>
      <c r="G42" s="178">
        <v>85</v>
      </c>
      <c r="H42" s="179">
        <v>168</v>
      </c>
      <c r="I42" s="178">
        <f t="shared" si="1"/>
        <v>265</v>
      </c>
      <c r="J42" s="178">
        <v>89</v>
      </c>
      <c r="K42" s="179">
        <v>176</v>
      </c>
      <c r="L42" s="177">
        <f>SUM(M42:N42)</f>
        <v>299</v>
      </c>
      <c r="M42" s="178">
        <v>113</v>
      </c>
      <c r="N42" s="179">
        <v>186</v>
      </c>
    </row>
    <row r="43" spans="2:14" ht="15.75" customHeight="1">
      <c r="B43" s="684">
        <v>85</v>
      </c>
      <c r="C43" s="685" t="s">
        <v>189</v>
      </c>
      <c r="D43" s="676">
        <v>89</v>
      </c>
      <c r="E43" s="367" t="s">
        <v>275</v>
      </c>
      <c r="F43" s="84">
        <f t="shared" si="0"/>
        <v>568</v>
      </c>
      <c r="G43" s="85">
        <v>193</v>
      </c>
      <c r="H43" s="86">
        <v>375</v>
      </c>
      <c r="I43" s="83">
        <f t="shared" si="1"/>
        <v>816</v>
      </c>
      <c r="J43" s="83">
        <v>242</v>
      </c>
      <c r="K43" s="86">
        <v>574</v>
      </c>
      <c r="L43" s="84">
        <f>SUM(M43+N43)</f>
        <v>950</v>
      </c>
      <c r="M43" s="85">
        <v>283</v>
      </c>
      <c r="N43" s="86">
        <v>667</v>
      </c>
    </row>
    <row r="44" spans="2:14" ht="15.75" customHeight="1">
      <c r="B44" s="684"/>
      <c r="C44" s="685"/>
      <c r="D44" s="676"/>
      <c r="E44" s="368" t="s">
        <v>274</v>
      </c>
      <c r="F44" s="177">
        <f t="shared" si="0"/>
        <v>142</v>
      </c>
      <c r="G44" s="178">
        <v>45</v>
      </c>
      <c r="H44" s="179">
        <v>97</v>
      </c>
      <c r="I44" s="178">
        <f t="shared" si="1"/>
        <v>147</v>
      </c>
      <c r="J44" s="178">
        <v>36</v>
      </c>
      <c r="K44" s="179">
        <v>111</v>
      </c>
      <c r="L44" s="177">
        <f>SUM(M44:N44)</f>
        <v>194</v>
      </c>
      <c r="M44" s="178">
        <v>55</v>
      </c>
      <c r="N44" s="179">
        <v>139</v>
      </c>
    </row>
    <row r="45" spans="2:14" ht="15.75" customHeight="1">
      <c r="B45" s="684">
        <v>90</v>
      </c>
      <c r="C45" s="685" t="s">
        <v>189</v>
      </c>
      <c r="D45" s="676">
        <v>94</v>
      </c>
      <c r="E45" s="367" t="s">
        <v>275</v>
      </c>
      <c r="F45" s="84">
        <f t="shared" si="0"/>
        <v>160</v>
      </c>
      <c r="G45" s="85">
        <v>46</v>
      </c>
      <c r="H45" s="86">
        <v>114</v>
      </c>
      <c r="I45" s="83">
        <f t="shared" si="1"/>
        <v>292</v>
      </c>
      <c r="J45" s="83">
        <v>88</v>
      </c>
      <c r="K45" s="86">
        <v>204</v>
      </c>
      <c r="L45" s="84">
        <f>SUM(M45+N45)</f>
        <v>407</v>
      </c>
      <c r="M45" s="85">
        <v>92</v>
      </c>
      <c r="N45" s="86">
        <v>315</v>
      </c>
    </row>
    <row r="46" spans="2:14" ht="15.75" customHeight="1">
      <c r="B46" s="684"/>
      <c r="C46" s="685"/>
      <c r="D46" s="676"/>
      <c r="E46" s="368" t="s">
        <v>274</v>
      </c>
      <c r="F46" s="177">
        <f t="shared" si="0"/>
        <v>46</v>
      </c>
      <c r="G46" s="178">
        <v>14</v>
      </c>
      <c r="H46" s="179">
        <v>32</v>
      </c>
      <c r="I46" s="178">
        <f t="shared" si="1"/>
        <v>72</v>
      </c>
      <c r="J46" s="178">
        <v>13</v>
      </c>
      <c r="K46" s="179">
        <v>59</v>
      </c>
      <c r="L46" s="177">
        <f>SUM(M46:N46)</f>
        <v>87</v>
      </c>
      <c r="M46" s="178">
        <v>21</v>
      </c>
      <c r="N46" s="179">
        <v>66</v>
      </c>
    </row>
    <row r="47" spans="2:14" ht="15.75" customHeight="1">
      <c r="B47" s="684">
        <v>95</v>
      </c>
      <c r="C47" s="685" t="s">
        <v>189</v>
      </c>
      <c r="D47" s="676">
        <v>99</v>
      </c>
      <c r="E47" s="367" t="s">
        <v>275</v>
      </c>
      <c r="F47" s="84">
        <f t="shared" si="0"/>
        <v>33</v>
      </c>
      <c r="G47" s="85">
        <v>9</v>
      </c>
      <c r="H47" s="86">
        <v>24</v>
      </c>
      <c r="I47" s="83">
        <f t="shared" si="1"/>
        <v>51</v>
      </c>
      <c r="J47" s="83">
        <v>9</v>
      </c>
      <c r="K47" s="86">
        <v>42</v>
      </c>
      <c r="L47" s="84">
        <f>SUM(M47+N47)</f>
        <v>108</v>
      </c>
      <c r="M47" s="85">
        <v>26</v>
      </c>
      <c r="N47" s="86">
        <v>82</v>
      </c>
    </row>
    <row r="48" spans="2:14" ht="15.75" customHeight="1">
      <c r="B48" s="684"/>
      <c r="C48" s="685"/>
      <c r="D48" s="676"/>
      <c r="E48" s="368" t="s">
        <v>274</v>
      </c>
      <c r="F48" s="177">
        <f t="shared" si="0"/>
        <v>1</v>
      </c>
      <c r="G48" s="178">
        <v>1</v>
      </c>
      <c r="H48" s="179">
        <v>0</v>
      </c>
      <c r="I48" s="178">
        <f t="shared" si="1"/>
        <v>13</v>
      </c>
      <c r="J48" s="178">
        <v>2</v>
      </c>
      <c r="K48" s="179">
        <v>11</v>
      </c>
      <c r="L48" s="177">
        <f>SUM(M48:N48)</f>
        <v>31</v>
      </c>
      <c r="M48" s="178">
        <v>4</v>
      </c>
      <c r="N48" s="179">
        <v>27</v>
      </c>
    </row>
    <row r="49" spans="2:14" ht="15.75" customHeight="1">
      <c r="B49" s="656" t="s">
        <v>297</v>
      </c>
      <c r="C49" s="679"/>
      <c r="D49" s="680"/>
      <c r="E49" s="367" t="s">
        <v>275</v>
      </c>
      <c r="F49" s="84">
        <f t="shared" si="0"/>
        <v>3</v>
      </c>
      <c r="G49" s="85">
        <v>1</v>
      </c>
      <c r="H49" s="86">
        <v>2</v>
      </c>
      <c r="I49" s="83">
        <f t="shared" si="1"/>
        <v>4</v>
      </c>
      <c r="J49" s="83">
        <v>1</v>
      </c>
      <c r="K49" s="86">
        <v>3</v>
      </c>
      <c r="L49" s="84">
        <f>SUM(M49+N49)</f>
        <v>9</v>
      </c>
      <c r="M49" s="85">
        <v>1</v>
      </c>
      <c r="N49" s="86">
        <v>8</v>
      </c>
    </row>
    <row r="50" spans="2:14" ht="15.75" customHeight="1">
      <c r="B50" s="656"/>
      <c r="C50" s="679"/>
      <c r="D50" s="680"/>
      <c r="E50" s="368" t="s">
        <v>274</v>
      </c>
      <c r="F50" s="177">
        <f t="shared" si="0"/>
        <v>1</v>
      </c>
      <c r="G50" s="178">
        <v>0</v>
      </c>
      <c r="H50" s="179">
        <v>1</v>
      </c>
      <c r="I50" s="178">
        <f t="shared" si="1"/>
        <v>0</v>
      </c>
      <c r="J50" s="178">
        <v>0</v>
      </c>
      <c r="K50" s="179">
        <v>0</v>
      </c>
      <c r="L50" s="177">
        <f>SUM(M50:N50)</f>
        <v>3</v>
      </c>
      <c r="M50" s="178">
        <v>0</v>
      </c>
      <c r="N50" s="179">
        <v>3</v>
      </c>
    </row>
    <row r="51" spans="2:14" ht="15.75" customHeight="1">
      <c r="B51" s="656" t="s">
        <v>178</v>
      </c>
      <c r="C51" s="679"/>
      <c r="D51" s="680"/>
      <c r="E51" s="367" t="s">
        <v>275</v>
      </c>
      <c r="F51" s="84">
        <f t="shared" si="0"/>
        <v>1</v>
      </c>
      <c r="G51" s="85">
        <v>1</v>
      </c>
      <c r="H51" s="86">
        <v>0</v>
      </c>
      <c r="I51" s="85">
        <f t="shared" si="1"/>
        <v>2</v>
      </c>
      <c r="J51" s="85">
        <v>2</v>
      </c>
      <c r="K51" s="86">
        <v>0</v>
      </c>
      <c r="L51" s="84">
        <f>SUM(M51+N51)</f>
        <v>1</v>
      </c>
      <c r="M51" s="85">
        <v>1</v>
      </c>
      <c r="N51" s="86">
        <v>0</v>
      </c>
    </row>
    <row r="52" spans="2:14" ht="15.75" customHeight="1">
      <c r="B52" s="681"/>
      <c r="C52" s="682"/>
      <c r="D52" s="683"/>
      <c r="E52" s="368" t="s">
        <v>274</v>
      </c>
      <c r="F52" s="177">
        <f t="shared" si="0"/>
        <v>0</v>
      </c>
      <c r="G52" s="178">
        <v>0</v>
      </c>
      <c r="H52" s="179">
        <v>0</v>
      </c>
      <c r="I52" s="178">
        <f t="shared" si="1"/>
        <v>0</v>
      </c>
      <c r="J52" s="178">
        <v>0</v>
      </c>
      <c r="K52" s="179">
        <v>0</v>
      </c>
      <c r="L52" s="177">
        <f>SUM(M52:N52)</f>
        <v>0</v>
      </c>
      <c r="M52" s="178">
        <v>0</v>
      </c>
      <c r="N52" s="179">
        <v>0</v>
      </c>
    </row>
    <row r="53" spans="13:14" ht="13.5">
      <c r="M53" s="688" t="s">
        <v>268</v>
      </c>
      <c r="N53" s="689"/>
    </row>
    <row r="54" ht="13.5">
      <c r="B54" s="75" t="s">
        <v>249</v>
      </c>
    </row>
    <row r="55" spans="3:11" ht="15" customHeight="1">
      <c r="C55" s="74"/>
      <c r="D55" s="76"/>
      <c r="E55" s="76"/>
      <c r="H55" s="392" t="s">
        <v>549</v>
      </c>
      <c r="I55" s="393"/>
      <c r="J55" s="128"/>
      <c r="K55" s="128"/>
    </row>
    <row r="56" spans="2:11" ht="16.5" customHeight="1">
      <c r="B56" s="644" t="s">
        <v>188</v>
      </c>
      <c r="C56" s="686"/>
      <c r="D56" s="686"/>
      <c r="E56" s="573"/>
      <c r="F56" s="638" t="s">
        <v>535</v>
      </c>
      <c r="G56" s="647"/>
      <c r="H56" s="648"/>
      <c r="I56" s="677"/>
      <c r="J56" s="678"/>
      <c r="K56" s="678"/>
    </row>
    <row r="57" spans="2:11" ht="15.75" customHeight="1">
      <c r="B57" s="645"/>
      <c r="C57" s="687"/>
      <c r="D57" s="687"/>
      <c r="E57" s="575"/>
      <c r="F57" s="79" t="s">
        <v>10</v>
      </c>
      <c r="G57" s="79" t="s">
        <v>2</v>
      </c>
      <c r="H57" s="79" t="s">
        <v>3</v>
      </c>
      <c r="I57" s="394"/>
      <c r="J57" s="395"/>
      <c r="K57" s="395"/>
    </row>
    <row r="58" spans="2:11" ht="10.5" customHeight="1">
      <c r="B58" s="167"/>
      <c r="C58" s="366"/>
      <c r="D58" s="366"/>
      <c r="E58" s="405"/>
      <c r="F58" s="180" t="s">
        <v>26</v>
      </c>
      <c r="G58" s="80" t="s">
        <v>26</v>
      </c>
      <c r="H58" s="82" t="s">
        <v>26</v>
      </c>
      <c r="I58" s="373"/>
      <c r="J58" s="15"/>
      <c r="K58" s="15"/>
    </row>
    <row r="59" spans="2:11" ht="30" customHeight="1">
      <c r="B59" s="656" t="s">
        <v>296</v>
      </c>
      <c r="C59" s="685"/>
      <c r="D59" s="685"/>
      <c r="E59" s="657"/>
      <c r="F59" s="90">
        <f>G59+H59</f>
        <v>67975</v>
      </c>
      <c r="G59" s="91">
        <f>G61+G62+G63+G64+G65+G66+G67+G68+G69+G70+G71+G72+G73+G74+G75+G76+G77+G78+G79+G80+G81+G82</f>
        <v>33186</v>
      </c>
      <c r="H59" s="397">
        <f>H61+H62+H63+H64+H65+H66+H67+H68+H69+H70+H71+H72+H73+H74+H75+H76+H77+H78+H79+H80+H81+H82</f>
        <v>34789</v>
      </c>
      <c r="I59" s="373"/>
      <c r="J59" s="15"/>
      <c r="K59" s="15"/>
    </row>
    <row r="60" spans="2:11" ht="3.75" customHeight="1">
      <c r="B60" s="369"/>
      <c r="C60" s="366"/>
      <c r="D60" s="366"/>
      <c r="E60" s="420"/>
      <c r="F60" s="90"/>
      <c r="G60" s="91"/>
      <c r="H60" s="397"/>
      <c r="I60" s="373"/>
      <c r="J60" s="15"/>
      <c r="K60" s="15"/>
    </row>
    <row r="61" spans="2:11" ht="30" customHeight="1">
      <c r="B61" s="656" t="s">
        <v>568</v>
      </c>
      <c r="C61" s="685"/>
      <c r="D61" s="685"/>
      <c r="E61" s="657"/>
      <c r="F61" s="90">
        <f aca="true" t="shared" si="2" ref="F61:F67">SUM(G61+H61)</f>
        <v>2647</v>
      </c>
      <c r="G61" s="91">
        <v>1344</v>
      </c>
      <c r="H61" s="397">
        <v>1303</v>
      </c>
      <c r="I61" s="373"/>
      <c r="J61" s="15"/>
      <c r="K61" s="15"/>
    </row>
    <row r="62" spans="2:11" ht="30" customHeight="1">
      <c r="B62" s="656" t="s">
        <v>569</v>
      </c>
      <c r="C62" s="685"/>
      <c r="D62" s="685"/>
      <c r="E62" s="657"/>
      <c r="F62" s="90">
        <f t="shared" si="2"/>
        <v>3092</v>
      </c>
      <c r="G62" s="91">
        <v>1569</v>
      </c>
      <c r="H62" s="397">
        <v>1523</v>
      </c>
      <c r="I62" s="373"/>
      <c r="J62" s="15"/>
      <c r="K62" s="15"/>
    </row>
    <row r="63" spans="2:11" ht="30" customHeight="1">
      <c r="B63" s="656" t="s">
        <v>567</v>
      </c>
      <c r="C63" s="685"/>
      <c r="D63" s="685"/>
      <c r="E63" s="657"/>
      <c r="F63" s="90">
        <f t="shared" si="2"/>
        <v>3457</v>
      </c>
      <c r="G63" s="91">
        <v>1725</v>
      </c>
      <c r="H63" s="397">
        <v>1732</v>
      </c>
      <c r="I63" s="373"/>
      <c r="J63" s="15"/>
      <c r="K63" s="15"/>
    </row>
    <row r="64" spans="2:11" ht="30" customHeight="1">
      <c r="B64" s="656" t="s">
        <v>570</v>
      </c>
      <c r="C64" s="685"/>
      <c r="D64" s="685"/>
      <c r="E64" s="657"/>
      <c r="F64" s="90">
        <f t="shared" si="2"/>
        <v>3442</v>
      </c>
      <c r="G64" s="91">
        <v>1735</v>
      </c>
      <c r="H64" s="397">
        <v>1707</v>
      </c>
      <c r="I64" s="373"/>
      <c r="J64" s="15"/>
      <c r="K64" s="15"/>
    </row>
    <row r="65" spans="2:11" ht="30" customHeight="1">
      <c r="B65" s="656" t="s">
        <v>571</v>
      </c>
      <c r="C65" s="685"/>
      <c r="D65" s="685"/>
      <c r="E65" s="657"/>
      <c r="F65" s="90">
        <f t="shared" si="2"/>
        <v>2859</v>
      </c>
      <c r="G65" s="91">
        <v>1425</v>
      </c>
      <c r="H65" s="397">
        <v>1434</v>
      </c>
      <c r="I65" s="373"/>
      <c r="J65" s="15"/>
      <c r="K65" s="15"/>
    </row>
    <row r="66" spans="2:11" ht="30" customHeight="1">
      <c r="B66" s="656" t="s">
        <v>572</v>
      </c>
      <c r="C66" s="685"/>
      <c r="D66" s="685"/>
      <c r="E66" s="657"/>
      <c r="F66" s="90">
        <f t="shared" si="2"/>
        <v>3318</v>
      </c>
      <c r="G66" s="91">
        <v>1696</v>
      </c>
      <c r="H66" s="397">
        <v>1622</v>
      </c>
      <c r="I66" s="373"/>
      <c r="J66" s="15"/>
      <c r="K66" s="15"/>
    </row>
    <row r="67" spans="2:11" ht="30" customHeight="1">
      <c r="B67" s="656" t="s">
        <v>573</v>
      </c>
      <c r="C67" s="685"/>
      <c r="D67" s="685"/>
      <c r="E67" s="657"/>
      <c r="F67" s="90">
        <f t="shared" si="2"/>
        <v>3946</v>
      </c>
      <c r="G67" s="91">
        <v>2031</v>
      </c>
      <c r="H67" s="397">
        <v>1915</v>
      </c>
      <c r="I67" s="373"/>
      <c r="J67" s="15"/>
      <c r="K67" s="15"/>
    </row>
    <row r="68" spans="2:11" ht="30" customHeight="1">
      <c r="B68" s="656" t="s">
        <v>574</v>
      </c>
      <c r="C68" s="685"/>
      <c r="D68" s="685"/>
      <c r="E68" s="657"/>
      <c r="F68" s="90">
        <f>SUM(G68:H68)</f>
        <v>4997</v>
      </c>
      <c r="G68" s="91">
        <v>2593</v>
      </c>
      <c r="H68" s="397">
        <v>2404</v>
      </c>
      <c r="I68" s="373"/>
      <c r="J68" s="15"/>
      <c r="K68" s="15"/>
    </row>
    <row r="69" spans="2:11" ht="30" customHeight="1">
      <c r="B69" s="656" t="s">
        <v>575</v>
      </c>
      <c r="C69" s="685"/>
      <c r="D69" s="685"/>
      <c r="E69" s="657"/>
      <c r="F69" s="90">
        <f aca="true" t="shared" si="3" ref="F69:F82">SUM(G69+H69)</f>
        <v>4380</v>
      </c>
      <c r="G69" s="91">
        <v>2174</v>
      </c>
      <c r="H69" s="397">
        <v>2206</v>
      </c>
      <c r="I69" s="373"/>
      <c r="J69" s="15"/>
      <c r="K69" s="15"/>
    </row>
    <row r="70" spans="2:11" ht="30" customHeight="1">
      <c r="B70" s="656" t="s">
        <v>576</v>
      </c>
      <c r="C70" s="685"/>
      <c r="D70" s="685"/>
      <c r="E70" s="657"/>
      <c r="F70" s="90">
        <f t="shared" si="3"/>
        <v>4171</v>
      </c>
      <c r="G70" s="91">
        <v>2092</v>
      </c>
      <c r="H70" s="397">
        <v>2079</v>
      </c>
      <c r="I70" s="373"/>
      <c r="J70" s="15"/>
      <c r="K70" s="15"/>
    </row>
    <row r="71" spans="2:11" ht="30" customHeight="1">
      <c r="B71" s="656" t="s">
        <v>577</v>
      </c>
      <c r="C71" s="685"/>
      <c r="D71" s="685"/>
      <c r="E71" s="657"/>
      <c r="F71" s="90">
        <f t="shared" si="3"/>
        <v>4257</v>
      </c>
      <c r="G71" s="91">
        <v>2160</v>
      </c>
      <c r="H71" s="397">
        <v>2097</v>
      </c>
      <c r="I71" s="373"/>
      <c r="J71" s="15"/>
      <c r="K71" s="15"/>
    </row>
    <row r="72" spans="2:11" ht="30" customHeight="1">
      <c r="B72" s="656" t="s">
        <v>578</v>
      </c>
      <c r="C72" s="685"/>
      <c r="D72" s="685"/>
      <c r="E72" s="657"/>
      <c r="F72" s="90">
        <f t="shared" si="3"/>
        <v>5117</v>
      </c>
      <c r="G72" s="91">
        <v>2502</v>
      </c>
      <c r="H72" s="397">
        <v>2615</v>
      </c>
      <c r="I72" s="373"/>
      <c r="J72" s="15"/>
      <c r="K72" s="15"/>
    </row>
    <row r="73" spans="2:11" ht="30" customHeight="1">
      <c r="B73" s="656" t="s">
        <v>579</v>
      </c>
      <c r="C73" s="685"/>
      <c r="D73" s="685"/>
      <c r="E73" s="657"/>
      <c r="F73" s="90">
        <f t="shared" si="3"/>
        <v>5870</v>
      </c>
      <c r="G73" s="91">
        <v>2934</v>
      </c>
      <c r="H73" s="397">
        <v>2936</v>
      </c>
      <c r="I73" s="373"/>
      <c r="J73" s="15"/>
      <c r="K73" s="15"/>
    </row>
    <row r="74" spans="2:11" ht="30" customHeight="1">
      <c r="B74" s="656" t="s">
        <v>580</v>
      </c>
      <c r="C74" s="685"/>
      <c r="D74" s="685"/>
      <c r="E74" s="657"/>
      <c r="F74" s="90">
        <f t="shared" si="3"/>
        <v>4483</v>
      </c>
      <c r="G74" s="91">
        <v>2206</v>
      </c>
      <c r="H74" s="397">
        <v>2277</v>
      </c>
      <c r="I74" s="373"/>
      <c r="J74" s="15"/>
      <c r="K74" s="15"/>
    </row>
    <row r="75" spans="2:11" ht="30" customHeight="1">
      <c r="B75" s="656" t="s">
        <v>581</v>
      </c>
      <c r="C75" s="685"/>
      <c r="D75" s="685"/>
      <c r="E75" s="657"/>
      <c r="F75" s="90">
        <f t="shared" si="3"/>
        <v>3757</v>
      </c>
      <c r="G75" s="91">
        <v>1796</v>
      </c>
      <c r="H75" s="397">
        <v>1961</v>
      </c>
      <c r="I75" s="373"/>
      <c r="J75" s="15"/>
      <c r="K75" s="15"/>
    </row>
    <row r="76" spans="2:11" ht="30" customHeight="1">
      <c r="B76" s="656" t="s">
        <v>582</v>
      </c>
      <c r="C76" s="685"/>
      <c r="D76" s="685"/>
      <c r="E76" s="657"/>
      <c r="F76" s="90">
        <f t="shared" si="3"/>
        <v>3260</v>
      </c>
      <c r="G76" s="91">
        <v>1452</v>
      </c>
      <c r="H76" s="397">
        <v>1808</v>
      </c>
      <c r="I76" s="373"/>
      <c r="J76" s="15"/>
      <c r="K76" s="15"/>
    </row>
    <row r="77" spans="2:11" ht="30" customHeight="1">
      <c r="B77" s="656" t="s">
        <v>583</v>
      </c>
      <c r="C77" s="685"/>
      <c r="D77" s="685"/>
      <c r="E77" s="657"/>
      <c r="F77" s="90">
        <f t="shared" si="3"/>
        <v>2538</v>
      </c>
      <c r="G77" s="91">
        <v>1032</v>
      </c>
      <c r="H77" s="397">
        <v>1506</v>
      </c>
      <c r="I77" s="373"/>
      <c r="J77" s="15"/>
      <c r="K77" s="15"/>
    </row>
    <row r="78" spans="2:11" ht="30" customHeight="1">
      <c r="B78" s="656" t="s">
        <v>584</v>
      </c>
      <c r="C78" s="685"/>
      <c r="D78" s="685"/>
      <c r="E78" s="657"/>
      <c r="F78" s="90">
        <f t="shared" si="3"/>
        <v>1409</v>
      </c>
      <c r="G78" s="91">
        <v>429</v>
      </c>
      <c r="H78" s="397">
        <v>980</v>
      </c>
      <c r="I78" s="373"/>
      <c r="J78" s="15"/>
      <c r="K78" s="15"/>
    </row>
    <row r="79" spans="2:11" ht="30" customHeight="1">
      <c r="B79" s="656" t="s">
        <v>585</v>
      </c>
      <c r="C79" s="685"/>
      <c r="D79" s="685"/>
      <c r="E79" s="657"/>
      <c r="F79" s="90">
        <f t="shared" si="3"/>
        <v>609</v>
      </c>
      <c r="G79" s="91">
        <v>127</v>
      </c>
      <c r="H79" s="397">
        <v>482</v>
      </c>
      <c r="I79" s="373"/>
      <c r="J79" s="15"/>
      <c r="K79" s="15"/>
    </row>
    <row r="80" spans="2:11" ht="30" customHeight="1">
      <c r="B80" s="656" t="s">
        <v>586</v>
      </c>
      <c r="C80" s="685"/>
      <c r="D80" s="685"/>
      <c r="E80" s="657"/>
      <c r="F80" s="90">
        <f t="shared" si="3"/>
        <v>173</v>
      </c>
      <c r="G80" s="91">
        <v>38</v>
      </c>
      <c r="H80" s="397">
        <v>135</v>
      </c>
      <c r="I80" s="373"/>
      <c r="J80" s="15"/>
      <c r="K80" s="15"/>
    </row>
    <row r="81" spans="2:11" ht="30" customHeight="1">
      <c r="B81" s="656" t="s">
        <v>297</v>
      </c>
      <c r="C81" s="685"/>
      <c r="D81" s="685"/>
      <c r="E81" s="657"/>
      <c r="F81" s="90">
        <f t="shared" si="3"/>
        <v>30</v>
      </c>
      <c r="G81" s="91">
        <v>7</v>
      </c>
      <c r="H81" s="397">
        <v>23</v>
      </c>
      <c r="I81" s="373"/>
      <c r="J81" s="15"/>
      <c r="K81" s="15"/>
    </row>
    <row r="82" spans="2:11" ht="30" customHeight="1">
      <c r="B82" s="666" t="s">
        <v>178</v>
      </c>
      <c r="C82" s="692"/>
      <c r="D82" s="692"/>
      <c r="E82" s="667"/>
      <c r="F82" s="398">
        <f t="shared" si="3"/>
        <v>163</v>
      </c>
      <c r="G82" s="91">
        <v>119</v>
      </c>
      <c r="H82" s="397">
        <v>44</v>
      </c>
      <c r="I82" s="373"/>
      <c r="J82" s="15"/>
      <c r="K82" s="15"/>
    </row>
    <row r="83" spans="7:8" ht="18.75" customHeight="1">
      <c r="G83" s="396"/>
      <c r="H83" s="391" t="s">
        <v>268</v>
      </c>
    </row>
  </sheetData>
  <sheetProtection/>
  <mergeCells count="95">
    <mergeCell ref="B72:E72"/>
    <mergeCell ref="B82:E82"/>
    <mergeCell ref="B81:E81"/>
    <mergeCell ref="B80:E80"/>
    <mergeCell ref="B79:E79"/>
    <mergeCell ref="B78:E78"/>
    <mergeCell ref="B77:E77"/>
    <mergeCell ref="B76:E76"/>
    <mergeCell ref="B75:E75"/>
    <mergeCell ref="B74:E74"/>
    <mergeCell ref="B73:E73"/>
    <mergeCell ref="B59:E59"/>
    <mergeCell ref="B61:E61"/>
    <mergeCell ref="B71:E71"/>
    <mergeCell ref="B70:E70"/>
    <mergeCell ref="B69:E69"/>
    <mergeCell ref="B68:E68"/>
    <mergeCell ref="B67:E67"/>
    <mergeCell ref="B66:E66"/>
    <mergeCell ref="B65:E65"/>
    <mergeCell ref="B64:E64"/>
    <mergeCell ref="B63:E63"/>
    <mergeCell ref="B62:E62"/>
    <mergeCell ref="B3:E4"/>
    <mergeCell ref="B9:B10"/>
    <mergeCell ref="B6:D7"/>
    <mergeCell ref="D9:D10"/>
    <mergeCell ref="C9:C10"/>
    <mergeCell ref="B11:B12"/>
    <mergeCell ref="C11:C12"/>
    <mergeCell ref="D11:D12"/>
    <mergeCell ref="B13:B14"/>
    <mergeCell ref="C13:C14"/>
    <mergeCell ref="D13:D14"/>
    <mergeCell ref="M53:N53"/>
    <mergeCell ref="F3:H3"/>
    <mergeCell ref="I3:K3"/>
    <mergeCell ref="L3:N3"/>
    <mergeCell ref="C15:C16"/>
    <mergeCell ref="B23:B24"/>
    <mergeCell ref="D15:D16"/>
    <mergeCell ref="B17:B18"/>
    <mergeCell ref="B21:B22"/>
    <mergeCell ref="C21:C22"/>
    <mergeCell ref="D21:D22"/>
    <mergeCell ref="B15:B16"/>
    <mergeCell ref="B25:B26"/>
    <mergeCell ref="C25:C26"/>
    <mergeCell ref="D17:D18"/>
    <mergeCell ref="B19:B20"/>
    <mergeCell ref="C19:C20"/>
    <mergeCell ref="D19:D20"/>
    <mergeCell ref="C17:C18"/>
    <mergeCell ref="D25:D26"/>
    <mergeCell ref="C23:C24"/>
    <mergeCell ref="D23:D24"/>
    <mergeCell ref="B27:B28"/>
    <mergeCell ref="C27:C28"/>
    <mergeCell ref="D27:D28"/>
    <mergeCell ref="B39:B40"/>
    <mergeCell ref="C39:C40"/>
    <mergeCell ref="D39:D40"/>
    <mergeCell ref="B29:B30"/>
    <mergeCell ref="C29:C30"/>
    <mergeCell ref="D29:D30"/>
    <mergeCell ref="B31:B32"/>
    <mergeCell ref="D37:D38"/>
    <mergeCell ref="B45:B46"/>
    <mergeCell ref="D41:D42"/>
    <mergeCell ref="C45:C46"/>
    <mergeCell ref="D45:D46"/>
    <mergeCell ref="B43:B44"/>
    <mergeCell ref="C43:C44"/>
    <mergeCell ref="D43:D44"/>
    <mergeCell ref="B41:B42"/>
    <mergeCell ref="L2:N2"/>
    <mergeCell ref="B37:B38"/>
    <mergeCell ref="C37:C38"/>
    <mergeCell ref="B33:B34"/>
    <mergeCell ref="C33:C34"/>
    <mergeCell ref="D33:D34"/>
    <mergeCell ref="B35:B36"/>
    <mergeCell ref="C35:C36"/>
    <mergeCell ref="D35:D36"/>
    <mergeCell ref="C31:C32"/>
    <mergeCell ref="D31:D32"/>
    <mergeCell ref="I56:K56"/>
    <mergeCell ref="B51:D52"/>
    <mergeCell ref="B47:B48"/>
    <mergeCell ref="C47:C48"/>
    <mergeCell ref="D47:D48"/>
    <mergeCell ref="B49:D50"/>
    <mergeCell ref="B56:E57"/>
    <mergeCell ref="F56:H56"/>
    <mergeCell ref="C41:C42"/>
  </mergeCells>
  <printOptions/>
  <pageMargins left="0.6692913385826772" right="0.4330708661417323" top="0.5905511811023623" bottom="0.2755905511811024" header="0.5118110236220472" footer="0.35433070866141736"/>
  <pageSetup firstPageNumber="26" useFirstPageNumber="1" horizontalDpi="600" verticalDpi="600" orientation="portrait" paperSize="9" scale="99" r:id="rId2"/>
  <headerFooter alignWithMargins="0">
    <oddFooter>&amp;C&amp;"ＭＳ 明朝,標準"&amp;P</oddFooter>
  </headerFooter>
  <rowBreaks count="1" manualBreakCount="1">
    <brk id="53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0">
      <selection activeCell="H13" sqref="H13"/>
    </sheetView>
  </sheetViews>
  <sheetFormatPr defaultColWidth="9.00390625" defaultRowHeight="13.5"/>
  <cols>
    <col min="1" max="1" width="2.25390625" style="13" customWidth="1"/>
    <col min="2" max="2" width="14.50390625" style="13" customWidth="1"/>
    <col min="3" max="3" width="13.375" style="13" customWidth="1"/>
    <col min="4" max="4" width="14.25390625" style="13" customWidth="1"/>
    <col min="5" max="5" width="15.375" style="13" customWidth="1"/>
    <col min="6" max="6" width="11.75390625" style="13" customWidth="1"/>
    <col min="7" max="7" width="9.00390625" style="13" customWidth="1"/>
    <col min="8" max="8" width="9.25390625" style="13" customWidth="1"/>
    <col min="9" max="9" width="9.00390625" style="13" customWidth="1"/>
    <col min="10" max="10" width="11.50390625" style="13" customWidth="1"/>
    <col min="11" max="11" width="11.625" style="13" bestFit="1" customWidth="1"/>
    <col min="12" max="12" width="14.625" style="13" customWidth="1"/>
    <col min="13" max="13" width="15.00390625" style="13" bestFit="1" customWidth="1"/>
    <col min="14" max="16384" width="9.00390625" style="13" customWidth="1"/>
  </cols>
  <sheetData>
    <row r="1" spans="2:3" ht="5.25" customHeight="1">
      <c r="B1" s="12"/>
      <c r="C1" s="12"/>
    </row>
    <row r="2" spans="2:3" ht="18" customHeight="1">
      <c r="B2" s="192" t="s">
        <v>180</v>
      </c>
      <c r="C2" s="12"/>
    </row>
    <row r="3" spans="1:8" ht="17.25" customHeight="1">
      <c r="A3" s="15"/>
      <c r="C3" s="14"/>
      <c r="D3" s="14"/>
      <c r="E3" s="14"/>
      <c r="F3" s="567" t="s">
        <v>181</v>
      </c>
      <c r="G3" s="585"/>
      <c r="H3" s="585"/>
    </row>
    <row r="4" spans="1:8" ht="13.5">
      <c r="A4" s="39"/>
      <c r="B4" s="572" t="s">
        <v>236</v>
      </c>
      <c r="C4" s="570" t="s">
        <v>179</v>
      </c>
      <c r="D4" s="129" t="s">
        <v>182</v>
      </c>
      <c r="E4" s="129" t="s">
        <v>183</v>
      </c>
      <c r="F4" s="129" t="s">
        <v>184</v>
      </c>
      <c r="G4" s="572" t="s">
        <v>178</v>
      </c>
      <c r="H4" s="693" t="s">
        <v>239</v>
      </c>
    </row>
    <row r="5" spans="1:8" ht="13.5">
      <c r="A5" s="15"/>
      <c r="B5" s="574"/>
      <c r="C5" s="571"/>
      <c r="D5" s="130" t="s">
        <v>185</v>
      </c>
      <c r="E5" s="130" t="s">
        <v>186</v>
      </c>
      <c r="F5" s="130" t="s">
        <v>187</v>
      </c>
      <c r="G5" s="574"/>
      <c r="H5" s="571"/>
    </row>
    <row r="6" spans="1:8" ht="13.5" customHeight="1">
      <c r="A6" s="15"/>
      <c r="B6" s="134"/>
      <c r="C6" s="51" t="s">
        <v>26</v>
      </c>
      <c r="D6" s="50" t="s">
        <v>26</v>
      </c>
      <c r="E6" s="50" t="s">
        <v>26</v>
      </c>
      <c r="F6" s="50" t="s">
        <v>26</v>
      </c>
      <c r="G6" s="50" t="s">
        <v>26</v>
      </c>
      <c r="H6" s="360"/>
    </row>
    <row r="7" spans="1:8" ht="15" customHeight="1">
      <c r="A7" s="15"/>
      <c r="B7" s="286" t="s">
        <v>315</v>
      </c>
      <c r="C7" s="17">
        <v>68897</v>
      </c>
      <c r="D7" s="2">
        <v>9824</v>
      </c>
      <c r="E7" s="2">
        <v>43777</v>
      </c>
      <c r="F7" s="2">
        <v>15295</v>
      </c>
      <c r="G7" s="15">
        <v>1</v>
      </c>
      <c r="H7" s="370">
        <v>0.222</v>
      </c>
    </row>
    <row r="8" spans="1:8" ht="15" customHeight="1">
      <c r="A8" s="15"/>
      <c r="B8" s="437">
        <v>20</v>
      </c>
      <c r="C8" s="17">
        <v>68583</v>
      </c>
      <c r="D8" s="2">
        <v>9686</v>
      </c>
      <c r="E8" s="2">
        <v>43207</v>
      </c>
      <c r="F8" s="2">
        <v>15689</v>
      </c>
      <c r="G8" s="15">
        <v>1</v>
      </c>
      <c r="H8" s="370">
        <v>0.229</v>
      </c>
    </row>
    <row r="9" spans="1:8" ht="15.75" customHeight="1">
      <c r="A9" s="15"/>
      <c r="B9" s="437">
        <v>21</v>
      </c>
      <c r="C9" s="17">
        <v>68132</v>
      </c>
      <c r="D9" s="2">
        <v>9501</v>
      </c>
      <c r="E9" s="2">
        <v>42614</v>
      </c>
      <c r="F9" s="2">
        <v>16016</v>
      </c>
      <c r="G9" s="15">
        <v>1</v>
      </c>
      <c r="H9" s="370">
        <v>0.235</v>
      </c>
    </row>
    <row r="10" spans="1:8" ht="15.75" customHeight="1">
      <c r="A10" s="15"/>
      <c r="B10" s="437">
        <v>22</v>
      </c>
      <c r="C10" s="17">
        <v>67975</v>
      </c>
      <c r="D10" s="2">
        <v>9196</v>
      </c>
      <c r="E10" s="2">
        <v>42357</v>
      </c>
      <c r="F10" s="2">
        <v>16259</v>
      </c>
      <c r="G10" s="15">
        <v>163</v>
      </c>
      <c r="H10" s="370">
        <v>0.239</v>
      </c>
    </row>
    <row r="11" spans="1:8" ht="15.75" customHeight="1">
      <c r="A11" s="15"/>
      <c r="B11" s="438">
        <v>23</v>
      </c>
      <c r="C11" s="1">
        <v>67745</v>
      </c>
      <c r="D11" s="3">
        <v>9040</v>
      </c>
      <c r="E11" s="3">
        <v>42107</v>
      </c>
      <c r="F11" s="3">
        <v>16435</v>
      </c>
      <c r="G11" s="14">
        <v>163</v>
      </c>
      <c r="H11" s="371">
        <v>0.243</v>
      </c>
    </row>
    <row r="12" spans="6:8" ht="16.5" customHeight="1">
      <c r="F12" s="477" t="s">
        <v>237</v>
      </c>
      <c r="G12" s="477"/>
      <c r="H12" s="477"/>
    </row>
    <row r="13" spans="5:8" ht="18.75" customHeight="1">
      <c r="E13" s="361"/>
      <c r="F13" s="362"/>
      <c r="G13" s="362"/>
      <c r="H13" s="362"/>
    </row>
    <row r="14" ht="27" customHeight="1"/>
    <row r="26" spans="10:13" ht="13.5">
      <c r="J26" s="136" t="s">
        <v>247</v>
      </c>
      <c r="K26" s="2">
        <f>3275+3363+4098+331+368+439</f>
        <v>11874</v>
      </c>
      <c r="L26" s="2">
        <f>4413+4604+4081+3774+3898+4904+5613+4399+3728+3434+491+491+437+395+419+520+574+528+590+584</f>
        <v>47877</v>
      </c>
      <c r="M26" s="2">
        <f>3162+2338+1668+1159+764+513+411+318+253+190</f>
        <v>10776</v>
      </c>
    </row>
    <row r="27" spans="10:13" ht="13.5">
      <c r="J27" s="136" t="s">
        <v>270</v>
      </c>
      <c r="K27" s="2">
        <f>3247+3328+3693+279+338+420</f>
        <v>11305</v>
      </c>
      <c r="L27" s="2">
        <f>4151+4238+4509+3916+3744+4258+5536+4840+4217+3465+440+434+396+375+378+452+552+504+530+579</f>
        <v>47514</v>
      </c>
      <c r="M27" s="2">
        <f>3313+2852+1786+1299+926+579+436+357+249+208</f>
        <v>12005</v>
      </c>
    </row>
    <row r="28" spans="10:13" ht="13.5">
      <c r="J28" s="136" t="s">
        <v>271</v>
      </c>
      <c r="K28" s="2">
        <f>2992+3364+3377+204+324+361</f>
        <v>10622</v>
      </c>
      <c r="L28" s="2">
        <f>3803+3485+4660+4341+3684+3800+4564+5865+4179+3805+408+340+382+387+356+400+470+605+457+539</f>
        <v>46530</v>
      </c>
      <c r="M28" s="2">
        <f>3340+2970+2282+1357+1220+562+483+376+275+251</f>
        <v>13116</v>
      </c>
    </row>
    <row r="29" spans="10:13" ht="13.5">
      <c r="J29" s="137" t="s">
        <v>329</v>
      </c>
      <c r="K29" s="3">
        <v>10238</v>
      </c>
      <c r="L29" s="3">
        <v>45783</v>
      </c>
      <c r="M29" s="3">
        <v>14100</v>
      </c>
    </row>
    <row r="30" spans="10:13" ht="13.5">
      <c r="J30" s="137" t="s">
        <v>315</v>
      </c>
      <c r="K30" s="222">
        <v>9824</v>
      </c>
      <c r="L30" s="222">
        <v>43777</v>
      </c>
      <c r="M30" s="222">
        <v>15296</v>
      </c>
    </row>
    <row r="31" spans="10:13" ht="13.5">
      <c r="J31" s="137" t="s">
        <v>344</v>
      </c>
      <c r="K31" s="222">
        <v>9501</v>
      </c>
      <c r="L31" s="222">
        <v>42614</v>
      </c>
      <c r="M31" s="222">
        <v>16016</v>
      </c>
    </row>
    <row r="32" spans="10:13" ht="13.5">
      <c r="J32" s="287"/>
      <c r="K32" s="218"/>
      <c r="L32" s="218"/>
      <c r="M32" s="218"/>
    </row>
    <row r="35" spans="10:14" ht="13.5">
      <c r="J35" s="15"/>
      <c r="K35" s="15"/>
      <c r="L35" s="15"/>
      <c r="M35" s="15"/>
      <c r="N35" s="15"/>
    </row>
    <row r="36" spans="10:14" ht="18.75" customHeight="1">
      <c r="J36" s="15"/>
      <c r="K36" s="15"/>
      <c r="L36" s="15"/>
      <c r="M36" s="15"/>
      <c r="N36" s="15"/>
    </row>
    <row r="37" spans="10:14" ht="13.5">
      <c r="J37" s="2"/>
      <c r="K37" s="2"/>
      <c r="L37" s="2"/>
      <c r="M37" s="2"/>
      <c r="N37" s="15"/>
    </row>
    <row r="38" spans="10:14" ht="13.5">
      <c r="J38" s="2"/>
      <c r="K38" s="2"/>
      <c r="L38" s="2"/>
      <c r="M38" s="2"/>
      <c r="N38" s="15"/>
    </row>
    <row r="39" spans="10:14" ht="13.5">
      <c r="J39" s="2"/>
      <c r="K39" s="2"/>
      <c r="L39" s="2"/>
      <c r="M39" s="2"/>
      <c r="N39" s="15"/>
    </row>
    <row r="40" spans="10:14" ht="13.5">
      <c r="J40" s="2"/>
      <c r="K40" s="2"/>
      <c r="L40" s="2"/>
      <c r="M40" s="2"/>
      <c r="N40" s="15"/>
    </row>
    <row r="41" spans="10:14" ht="13.5">
      <c r="J41" s="2"/>
      <c r="K41" s="2"/>
      <c r="L41" s="2"/>
      <c r="M41" s="2"/>
      <c r="N41" s="15"/>
    </row>
    <row r="42" spans="10:14" ht="13.5">
      <c r="J42" s="2"/>
      <c r="K42" s="2"/>
      <c r="L42" s="2"/>
      <c r="M42" s="2"/>
      <c r="N42" s="15"/>
    </row>
    <row r="43" spans="10:14" ht="13.5">
      <c r="J43" s="2"/>
      <c r="K43" s="2"/>
      <c r="L43" s="2"/>
      <c r="M43" s="2"/>
      <c r="N43" s="15"/>
    </row>
    <row r="44" spans="11:13" ht="13.5">
      <c r="K44" s="38" t="s">
        <v>306</v>
      </c>
      <c r="L44" s="38" t="s">
        <v>307</v>
      </c>
      <c r="M44" s="38" t="s">
        <v>308</v>
      </c>
    </row>
    <row r="45" spans="10:14" ht="13.5">
      <c r="J45" s="137" t="s">
        <v>515</v>
      </c>
      <c r="K45" s="222">
        <v>9501</v>
      </c>
      <c r="L45" s="222">
        <v>42614</v>
      </c>
      <c r="M45" s="222">
        <v>16016</v>
      </c>
      <c r="N45" s="52">
        <f>SUM(K26:M26)</f>
        <v>70527</v>
      </c>
    </row>
    <row r="46" ht="13.5">
      <c r="N46" s="52">
        <f>SUM(K27:M27)</f>
        <v>70824</v>
      </c>
    </row>
    <row r="47" ht="13.5">
      <c r="N47" s="52">
        <f>SUM(K28:M28)</f>
        <v>70268</v>
      </c>
    </row>
    <row r="48" ht="13.5">
      <c r="N48" s="52">
        <f>SUM(K29:M29)</f>
        <v>70121</v>
      </c>
    </row>
    <row r="49" ht="13.5">
      <c r="N49" s="52">
        <f>SUM(K30:M30)</f>
        <v>68897</v>
      </c>
    </row>
    <row r="50" ht="13.5">
      <c r="N50" s="221">
        <v>68897</v>
      </c>
    </row>
    <row r="51" ht="13.5">
      <c r="N51" s="221"/>
    </row>
    <row r="52" ht="13.5">
      <c r="N52" s="221"/>
    </row>
    <row r="53" ht="13.5">
      <c r="N53" s="221"/>
    </row>
    <row r="54" ht="13.5">
      <c r="N54" s="221"/>
    </row>
    <row r="55" ht="13.5">
      <c r="N55" s="221"/>
    </row>
    <row r="56" ht="13.5">
      <c r="N56" s="221"/>
    </row>
    <row r="57" ht="13.5">
      <c r="N57" s="221">
        <v>68583</v>
      </c>
    </row>
  </sheetData>
  <sheetProtection/>
  <mergeCells count="6">
    <mergeCell ref="B4:B5"/>
    <mergeCell ref="F3:H3"/>
    <mergeCell ref="F12:H12"/>
    <mergeCell ref="C4:C5"/>
    <mergeCell ref="G4:G5"/>
    <mergeCell ref="H4:H5"/>
  </mergeCells>
  <printOptions/>
  <pageMargins left="0.5511811023622047" right="0.31496062992125984" top="0.984251968503937" bottom="0.07874015748031496" header="0.5118110236220472" footer="0.31496062992125984"/>
  <pageSetup firstPageNumber="28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36"/>
  <sheetViews>
    <sheetView view="pageBreakPreview" zoomScaleNormal="75" zoomScaleSheetLayoutView="100" zoomScalePageLayoutView="0" workbookViewId="0" topLeftCell="A1">
      <selection activeCell="X32" sqref="X32:Z52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64" t="s">
        <v>343</v>
      </c>
      <c r="K1" s="63"/>
      <c r="L1" s="63"/>
      <c r="M1" s="63"/>
    </row>
    <row r="2" spans="11:26" ht="15.75" customHeight="1">
      <c r="K2" s="63"/>
      <c r="L2" s="63"/>
      <c r="M2" s="63"/>
      <c r="X2" s="421" t="s">
        <v>592</v>
      </c>
      <c r="Z2" s="421" t="s">
        <v>593</v>
      </c>
    </row>
    <row r="3" spans="8:19" ht="24.75" customHeight="1">
      <c r="H3" s="479" t="s">
        <v>594</v>
      </c>
      <c r="I3" s="480"/>
      <c r="J3" s="480"/>
      <c r="K3" s="480"/>
      <c r="L3" s="480"/>
      <c r="M3" s="480"/>
      <c r="N3" s="481"/>
      <c r="Q3" s="478" t="s">
        <v>587</v>
      </c>
      <c r="R3" s="478"/>
      <c r="S3" s="478"/>
    </row>
    <row r="4" spans="8:20" ht="6.75" customHeight="1">
      <c r="H4" s="66"/>
      <c r="I4" s="422"/>
      <c r="J4" s="422"/>
      <c r="K4" s="422"/>
      <c r="L4" s="422"/>
      <c r="M4" s="422"/>
      <c r="N4" s="422"/>
      <c r="T4" s="100"/>
    </row>
    <row r="5" spans="11:13" ht="12.75" customHeight="1">
      <c r="K5" s="63"/>
      <c r="L5" s="63"/>
      <c r="M5" s="63"/>
    </row>
    <row r="6" spans="9:13" ht="12.75" customHeight="1">
      <c r="I6" s="425" t="s">
        <v>242</v>
      </c>
      <c r="J6" s="426"/>
      <c r="K6" s="67"/>
      <c r="L6" s="67"/>
      <c r="M6" s="67"/>
    </row>
    <row r="7" spans="9:28" ht="12.75" customHeight="1">
      <c r="I7" s="426"/>
      <c r="J7" s="426"/>
      <c r="K7" s="429" t="s">
        <v>590</v>
      </c>
      <c r="L7" s="69"/>
      <c r="M7" s="69"/>
      <c r="X7" s="61">
        <v>1344</v>
      </c>
      <c r="Y7" s="61" t="s">
        <v>494</v>
      </c>
      <c r="Z7" s="61">
        <v>1303</v>
      </c>
      <c r="AB7" s="61"/>
    </row>
    <row r="8" spans="9:28" ht="15.75" customHeight="1">
      <c r="I8" s="426"/>
      <c r="J8" s="426"/>
      <c r="K8" s="69"/>
      <c r="L8" s="69"/>
      <c r="M8" s="69"/>
      <c r="X8" s="61">
        <v>1569</v>
      </c>
      <c r="Y8" s="61" t="s">
        <v>495</v>
      </c>
      <c r="Z8" s="61">
        <v>1523</v>
      </c>
      <c r="AB8" s="61"/>
    </row>
    <row r="9" spans="9:28" ht="12.75" customHeight="1">
      <c r="I9" s="426"/>
      <c r="J9" s="426"/>
      <c r="K9" s="68" t="s">
        <v>595</v>
      </c>
      <c r="L9" s="67"/>
      <c r="M9" s="67"/>
      <c r="X9" s="61">
        <v>1725</v>
      </c>
      <c r="Y9" s="61" t="s">
        <v>496</v>
      </c>
      <c r="Z9" s="61">
        <v>1732</v>
      </c>
      <c r="AB9" s="61"/>
    </row>
    <row r="10" spans="9:28" ht="12.75" customHeight="1">
      <c r="I10" s="426"/>
      <c r="J10" s="426"/>
      <c r="L10" s="67"/>
      <c r="M10" s="67"/>
      <c r="X10" s="61">
        <v>1735</v>
      </c>
      <c r="Y10" s="61" t="s">
        <v>497</v>
      </c>
      <c r="Z10" s="61">
        <v>1707</v>
      </c>
      <c r="AB10" s="61"/>
    </row>
    <row r="11" spans="9:28" ht="11.25" customHeight="1">
      <c r="I11" s="476" t="s">
        <v>242</v>
      </c>
      <c r="J11" s="476"/>
      <c r="K11" s="69"/>
      <c r="L11" s="69"/>
      <c r="M11" s="69"/>
      <c r="X11" s="61">
        <v>1425</v>
      </c>
      <c r="Y11" s="61" t="s">
        <v>498</v>
      </c>
      <c r="Z11" s="61">
        <v>1434</v>
      </c>
      <c r="AB11" s="61"/>
    </row>
    <row r="12" spans="9:28" ht="12.75" customHeight="1">
      <c r="I12" s="476"/>
      <c r="J12" s="476"/>
      <c r="K12" s="70" t="s">
        <v>596</v>
      </c>
      <c r="L12" s="69"/>
      <c r="M12" s="69"/>
      <c r="X12" s="61">
        <v>1696</v>
      </c>
      <c r="Y12" s="61" t="s">
        <v>499</v>
      </c>
      <c r="Z12" s="61">
        <v>1622</v>
      </c>
      <c r="AB12" s="61"/>
    </row>
    <row r="13" spans="9:28" ht="12.75" customHeight="1">
      <c r="I13" s="476"/>
      <c r="J13" s="476"/>
      <c r="L13" s="67"/>
      <c r="M13" s="67"/>
      <c r="X13" s="61">
        <v>2031</v>
      </c>
      <c r="Y13" s="61" t="s">
        <v>500</v>
      </c>
      <c r="Z13" s="61">
        <v>1915</v>
      </c>
      <c r="AB13" s="61"/>
    </row>
    <row r="14" spans="9:28" ht="11.25" customHeight="1">
      <c r="I14" s="476"/>
      <c r="J14" s="476"/>
      <c r="L14" s="67"/>
      <c r="M14" s="67"/>
      <c r="X14" s="61">
        <v>2593</v>
      </c>
      <c r="Y14" s="61" t="s">
        <v>501</v>
      </c>
      <c r="Z14" s="61">
        <v>2404</v>
      </c>
      <c r="AB14" s="61"/>
    </row>
    <row r="15" spans="9:28" ht="12.75" customHeight="1">
      <c r="I15" s="476"/>
      <c r="J15" s="476"/>
      <c r="K15" s="70" t="s">
        <v>597</v>
      </c>
      <c r="L15" s="67"/>
      <c r="M15" s="67"/>
      <c r="X15" s="61">
        <v>2174</v>
      </c>
      <c r="Y15" s="61" t="s">
        <v>502</v>
      </c>
      <c r="Z15" s="61">
        <v>2206</v>
      </c>
      <c r="AB15" s="61"/>
    </row>
    <row r="16" spans="9:28" ht="12.75" customHeight="1">
      <c r="I16" s="476"/>
      <c r="J16" s="476"/>
      <c r="L16" s="67"/>
      <c r="M16" s="67"/>
      <c r="X16" s="61">
        <v>2092</v>
      </c>
      <c r="Y16" s="61" t="s">
        <v>503</v>
      </c>
      <c r="Z16" s="61">
        <v>2079</v>
      </c>
      <c r="AB16" s="61"/>
    </row>
    <row r="17" spans="9:28" ht="12.75" customHeight="1">
      <c r="I17" s="476"/>
      <c r="J17" s="476"/>
      <c r="K17" s="67"/>
      <c r="L17" s="67"/>
      <c r="M17" s="67"/>
      <c r="X17" s="61">
        <v>2160</v>
      </c>
      <c r="Y17" s="61" t="s">
        <v>504</v>
      </c>
      <c r="Z17" s="61">
        <v>2097</v>
      </c>
      <c r="AB17" s="61"/>
    </row>
    <row r="18" spans="9:28" ht="12.75" customHeight="1">
      <c r="I18" s="476"/>
      <c r="J18" s="476"/>
      <c r="K18" s="70" t="s">
        <v>598</v>
      </c>
      <c r="L18" s="67"/>
      <c r="M18" s="67"/>
      <c r="X18" s="61">
        <v>2502</v>
      </c>
      <c r="Y18" s="61" t="s">
        <v>505</v>
      </c>
      <c r="Z18" s="61">
        <v>2615</v>
      </c>
      <c r="AB18" s="61"/>
    </row>
    <row r="19" spans="9:28" ht="18" customHeight="1">
      <c r="I19" s="476"/>
      <c r="J19" s="476"/>
      <c r="L19" s="67"/>
      <c r="M19" s="67"/>
      <c r="X19" s="61">
        <v>2934</v>
      </c>
      <c r="Y19" s="61" t="s">
        <v>506</v>
      </c>
      <c r="Z19" s="61">
        <v>2936</v>
      </c>
      <c r="AB19" s="61"/>
    </row>
    <row r="20" spans="9:28" ht="13.5" customHeight="1">
      <c r="I20" s="476"/>
      <c r="J20" s="476"/>
      <c r="K20" s="70" t="s">
        <v>599</v>
      </c>
      <c r="L20" s="67"/>
      <c r="M20" s="67"/>
      <c r="X20" s="61">
        <v>2206</v>
      </c>
      <c r="Y20" s="61" t="s">
        <v>507</v>
      </c>
      <c r="Z20" s="61">
        <v>2277</v>
      </c>
      <c r="AB20" s="61"/>
    </row>
    <row r="21" spans="9:28" ht="6.75" customHeight="1">
      <c r="I21" s="476"/>
      <c r="J21" s="476"/>
      <c r="K21" s="67"/>
      <c r="L21" s="67"/>
      <c r="M21" s="67"/>
      <c r="X21" s="61">
        <v>1796</v>
      </c>
      <c r="Y21" s="61" t="s">
        <v>508</v>
      </c>
      <c r="Z21" s="61">
        <v>1961</v>
      </c>
      <c r="AB21" s="61"/>
    </row>
    <row r="22" spans="9:28" ht="12.75" customHeight="1">
      <c r="I22" s="476"/>
      <c r="J22" s="476"/>
      <c r="L22" s="67"/>
      <c r="M22" s="67"/>
      <c r="X22" s="61">
        <v>1452</v>
      </c>
      <c r="Y22" s="61" t="s">
        <v>509</v>
      </c>
      <c r="Z22" s="61">
        <v>1808</v>
      </c>
      <c r="AB22" s="61"/>
    </row>
    <row r="23" spans="9:28" ht="12.75" customHeight="1">
      <c r="I23" s="476"/>
      <c r="J23" s="476"/>
      <c r="K23" s="70" t="s">
        <v>600</v>
      </c>
      <c r="L23" s="67"/>
      <c r="M23" s="67"/>
      <c r="X23" s="61">
        <v>1032</v>
      </c>
      <c r="Y23" s="61" t="s">
        <v>510</v>
      </c>
      <c r="Z23" s="61">
        <v>1506</v>
      </c>
      <c r="AB23" s="61"/>
    </row>
    <row r="24" spans="9:28" ht="12.75" customHeight="1">
      <c r="I24" s="476"/>
      <c r="J24" s="476"/>
      <c r="K24" s="427"/>
      <c r="L24" s="427"/>
      <c r="M24" s="67"/>
      <c r="X24" s="61">
        <v>429</v>
      </c>
      <c r="Y24" s="61" t="s">
        <v>511</v>
      </c>
      <c r="Z24" s="61">
        <v>980</v>
      </c>
      <c r="AB24" s="61"/>
    </row>
    <row r="25" spans="9:28" ht="12.75" customHeight="1">
      <c r="I25" s="476"/>
      <c r="J25" s="476"/>
      <c r="K25" s="67"/>
      <c r="L25" s="67"/>
      <c r="M25" s="67"/>
      <c r="X25" s="61">
        <v>127</v>
      </c>
      <c r="Y25" s="61" t="s">
        <v>512</v>
      </c>
      <c r="Z25" s="61">
        <v>482</v>
      </c>
      <c r="AB25" s="61"/>
    </row>
    <row r="26" spans="9:28" ht="12.75" customHeight="1">
      <c r="I26" s="476"/>
      <c r="J26" s="476"/>
      <c r="K26" s="70" t="s">
        <v>601</v>
      </c>
      <c r="L26" s="67"/>
      <c r="M26" s="67"/>
      <c r="X26" s="61">
        <v>38</v>
      </c>
      <c r="Y26" s="61" t="s">
        <v>513</v>
      </c>
      <c r="Z26" s="61">
        <v>135</v>
      </c>
      <c r="AB26" s="61"/>
    </row>
    <row r="27" spans="9:28" ht="12.75" customHeight="1">
      <c r="I27" s="476"/>
      <c r="J27" s="476"/>
      <c r="K27" s="67"/>
      <c r="L27" s="67"/>
      <c r="M27" s="67"/>
      <c r="X27" s="61">
        <v>7</v>
      </c>
      <c r="Y27" s="61" t="s">
        <v>514</v>
      </c>
      <c r="Z27" s="61">
        <v>23</v>
      </c>
      <c r="AB27" s="61"/>
    </row>
    <row r="28" spans="9:28" ht="12.75" customHeight="1">
      <c r="I28" s="65"/>
      <c r="J28" s="65"/>
      <c r="K28" s="67"/>
      <c r="L28" s="67"/>
      <c r="M28" s="67"/>
      <c r="X28" s="61">
        <v>119</v>
      </c>
      <c r="Y28" s="61" t="s">
        <v>590</v>
      </c>
      <c r="Z28" s="61">
        <v>44</v>
      </c>
      <c r="AB28" s="61"/>
    </row>
    <row r="29" spans="9:27" ht="12.75" customHeight="1">
      <c r="I29" s="65"/>
      <c r="J29" s="65"/>
      <c r="K29" s="70" t="s">
        <v>602</v>
      </c>
      <c r="L29" s="67"/>
      <c r="M29" s="67"/>
      <c r="AA29" s="61"/>
    </row>
    <row r="30" spans="9:27" ht="12.75" customHeight="1" thickBot="1">
      <c r="I30" s="65"/>
      <c r="J30" s="65"/>
      <c r="L30" s="67"/>
      <c r="M30" s="67"/>
      <c r="AA30" s="61"/>
    </row>
    <row r="31" spans="9:27" ht="12.75" customHeight="1" thickTop="1">
      <c r="I31" s="65"/>
      <c r="J31" s="428"/>
      <c r="K31" s="428"/>
      <c r="L31" s="428"/>
      <c r="M31" s="67"/>
      <c r="X31" s="61"/>
      <c r="Y31" s="61"/>
      <c r="Z31" s="61"/>
      <c r="AA31" s="61"/>
    </row>
    <row r="32" spans="9:27" ht="12.75" customHeight="1">
      <c r="I32" s="482" t="s">
        <v>591</v>
      </c>
      <c r="J32" s="482"/>
      <c r="K32" s="70" t="s">
        <v>603</v>
      </c>
      <c r="L32" s="67"/>
      <c r="M32" s="67"/>
      <c r="X32" s="423"/>
      <c r="Z32" s="423"/>
      <c r="AA32" s="61"/>
    </row>
    <row r="33" spans="9:27" ht="18" customHeight="1">
      <c r="I33" s="482"/>
      <c r="J33" s="482"/>
      <c r="L33" s="67"/>
      <c r="M33" s="67"/>
      <c r="X33" s="424"/>
      <c r="Y33" s="61"/>
      <c r="Z33" s="423"/>
      <c r="AA33" s="61"/>
    </row>
    <row r="34" spans="9:26" ht="12.75" customHeight="1">
      <c r="I34" s="482"/>
      <c r="J34" s="482"/>
      <c r="K34" s="70" t="s">
        <v>604</v>
      </c>
      <c r="L34" s="67"/>
      <c r="M34" s="67"/>
      <c r="X34" s="424"/>
      <c r="Z34" s="423"/>
    </row>
    <row r="35" spans="2:26" ht="8.25" customHeight="1">
      <c r="B35" s="63"/>
      <c r="C35" s="63"/>
      <c r="D35" s="63"/>
      <c r="E35" s="63"/>
      <c r="F35" s="63"/>
      <c r="G35" s="63"/>
      <c r="H35" s="63"/>
      <c r="I35" s="482"/>
      <c r="J35" s="482"/>
      <c r="L35" s="67"/>
      <c r="M35" s="67"/>
      <c r="N35" s="63"/>
      <c r="O35" s="63"/>
      <c r="P35" s="63"/>
      <c r="Q35" s="63"/>
      <c r="R35" s="63"/>
      <c r="S35" s="63"/>
      <c r="T35" s="63"/>
      <c r="U35" s="63"/>
      <c r="X35" s="423"/>
      <c r="Z35" s="423"/>
    </row>
    <row r="36" spans="2:33" s="62" customFormat="1" ht="12.75" customHeight="1">
      <c r="B36" s="63"/>
      <c r="C36" s="63"/>
      <c r="D36" s="63"/>
      <c r="E36" s="63"/>
      <c r="F36" s="63"/>
      <c r="G36" s="63"/>
      <c r="H36" s="63"/>
      <c r="I36" s="482"/>
      <c r="J36" s="482"/>
      <c r="L36" s="67"/>
      <c r="M36" s="67"/>
      <c r="N36" s="63"/>
      <c r="O36" s="63"/>
      <c r="P36" s="63"/>
      <c r="Q36" s="63"/>
      <c r="R36" s="63"/>
      <c r="S36" s="63"/>
      <c r="T36" s="63"/>
      <c r="V36" s="63"/>
      <c r="W36" s="63"/>
      <c r="X36" s="423"/>
      <c r="Y36" s="63"/>
      <c r="Z36" s="423"/>
      <c r="AA36" s="63"/>
      <c r="AB36" s="63"/>
      <c r="AC36" s="63"/>
      <c r="AD36" s="63"/>
      <c r="AE36" s="63"/>
      <c r="AF36" s="63"/>
      <c r="AG36" s="63"/>
    </row>
    <row r="37" spans="2:26" ht="12.75" customHeight="1">
      <c r="B37" s="63"/>
      <c r="C37" s="63"/>
      <c r="D37" s="63"/>
      <c r="E37" s="63"/>
      <c r="F37" s="63"/>
      <c r="G37" s="63"/>
      <c r="H37" s="63"/>
      <c r="I37" s="482"/>
      <c r="J37" s="482"/>
      <c r="K37" s="70" t="s">
        <v>605</v>
      </c>
      <c r="L37" s="67"/>
      <c r="M37" s="67"/>
      <c r="N37" s="63"/>
      <c r="O37" s="63"/>
      <c r="P37" s="63"/>
      <c r="Q37" s="63"/>
      <c r="R37" s="63"/>
      <c r="S37" s="63"/>
      <c r="T37" s="63"/>
      <c r="U37" s="63"/>
      <c r="X37" s="423"/>
      <c r="Z37" s="423"/>
    </row>
    <row r="38" spans="2:26" ht="12.75" customHeight="1">
      <c r="B38" s="63"/>
      <c r="C38" s="63"/>
      <c r="D38" s="63"/>
      <c r="E38" s="63"/>
      <c r="F38" s="63"/>
      <c r="G38" s="63"/>
      <c r="H38" s="63"/>
      <c r="I38" s="482"/>
      <c r="J38" s="482"/>
      <c r="L38" s="67"/>
      <c r="M38" s="67"/>
      <c r="N38" s="63"/>
      <c r="O38" s="63"/>
      <c r="P38" s="63"/>
      <c r="Q38" s="63"/>
      <c r="R38" s="63"/>
      <c r="S38" s="63"/>
      <c r="T38" s="63"/>
      <c r="U38" s="63"/>
      <c r="X38" s="423"/>
      <c r="Z38" s="423"/>
    </row>
    <row r="39" spans="2:26" ht="12.75" customHeight="1">
      <c r="B39" s="63"/>
      <c r="C39" s="63"/>
      <c r="D39" s="63"/>
      <c r="E39" s="63"/>
      <c r="F39" s="63"/>
      <c r="G39" s="63"/>
      <c r="H39" s="63"/>
      <c r="I39" s="482"/>
      <c r="J39" s="482"/>
      <c r="L39" s="67"/>
      <c r="M39" s="67"/>
      <c r="N39" s="63"/>
      <c r="O39" s="63"/>
      <c r="P39" s="63"/>
      <c r="Q39" s="63"/>
      <c r="R39" s="63"/>
      <c r="S39" s="63"/>
      <c r="T39" s="63"/>
      <c r="U39" s="63"/>
      <c r="X39" s="423"/>
      <c r="Z39" s="423"/>
    </row>
    <row r="40" spans="2:26" ht="12.75" customHeight="1">
      <c r="B40" s="63"/>
      <c r="C40" s="63"/>
      <c r="D40" s="63"/>
      <c r="E40" s="63"/>
      <c r="F40" s="63"/>
      <c r="G40" s="63"/>
      <c r="H40" s="63"/>
      <c r="I40" s="482"/>
      <c r="J40" s="482"/>
      <c r="K40" s="70" t="s">
        <v>606</v>
      </c>
      <c r="L40" s="67"/>
      <c r="M40" s="67"/>
      <c r="N40" s="63"/>
      <c r="O40" s="63"/>
      <c r="P40" s="63"/>
      <c r="Q40" s="63"/>
      <c r="R40" s="63"/>
      <c r="S40" s="63"/>
      <c r="T40" s="63"/>
      <c r="U40" s="63"/>
      <c r="X40" s="423"/>
      <c r="Z40" s="423"/>
    </row>
    <row r="41" spans="2:26" ht="12.75" customHeight="1">
      <c r="B41" s="63"/>
      <c r="C41" s="63"/>
      <c r="D41" s="63"/>
      <c r="E41" s="63"/>
      <c r="F41" s="63"/>
      <c r="G41" s="63"/>
      <c r="H41" s="63"/>
      <c r="I41" s="482"/>
      <c r="J41" s="482"/>
      <c r="L41" s="67"/>
      <c r="M41" s="67"/>
      <c r="N41" s="63"/>
      <c r="O41" s="63"/>
      <c r="P41" s="63"/>
      <c r="Q41" s="63"/>
      <c r="R41" s="63"/>
      <c r="S41" s="63"/>
      <c r="T41" s="63"/>
      <c r="U41" s="63"/>
      <c r="X41" s="423"/>
      <c r="Z41" s="423"/>
    </row>
    <row r="42" spans="2:26" ht="12.75" customHeight="1">
      <c r="B42" s="63"/>
      <c r="C42" s="63"/>
      <c r="D42" s="63"/>
      <c r="E42" s="63"/>
      <c r="F42" s="63"/>
      <c r="G42" s="63"/>
      <c r="H42" s="63"/>
      <c r="I42" s="482"/>
      <c r="J42" s="482"/>
      <c r="L42" s="67"/>
      <c r="M42" s="67"/>
      <c r="N42" s="63"/>
      <c r="O42" s="63"/>
      <c r="P42" s="63"/>
      <c r="Q42" s="63"/>
      <c r="R42" s="63"/>
      <c r="S42" s="63"/>
      <c r="T42" s="63"/>
      <c r="U42" s="63"/>
      <c r="X42" s="423"/>
      <c r="Z42" s="423"/>
    </row>
    <row r="43" spans="2:26" ht="12.75" customHeight="1">
      <c r="B43" s="63"/>
      <c r="C43" s="63"/>
      <c r="D43" s="63"/>
      <c r="E43" s="63"/>
      <c r="F43" s="63"/>
      <c r="G43" s="63"/>
      <c r="H43" s="63"/>
      <c r="I43" s="482"/>
      <c r="J43" s="482"/>
      <c r="K43" s="70" t="s">
        <v>607</v>
      </c>
      <c r="L43" s="67"/>
      <c r="M43" s="67"/>
      <c r="N43" s="63"/>
      <c r="O43" s="63"/>
      <c r="P43" s="63"/>
      <c r="Q43" s="63"/>
      <c r="R43" s="63"/>
      <c r="S43" s="63"/>
      <c r="T43" s="63"/>
      <c r="U43" s="63"/>
      <c r="X43" s="423"/>
      <c r="Z43" s="423"/>
    </row>
    <row r="44" spans="9:26" ht="15" customHeight="1">
      <c r="I44" s="482"/>
      <c r="J44" s="482"/>
      <c r="L44" s="67"/>
      <c r="M44" s="67"/>
      <c r="X44" s="423"/>
      <c r="Z44" s="423"/>
    </row>
    <row r="45" spans="9:26" ht="12.75" customHeight="1">
      <c r="I45" s="482"/>
      <c r="J45" s="482"/>
      <c r="K45" s="70" t="s">
        <v>608</v>
      </c>
      <c r="L45" s="67"/>
      <c r="M45" s="67"/>
      <c r="X45" s="423"/>
      <c r="Z45" s="423"/>
    </row>
    <row r="46" spans="9:26" ht="6" customHeight="1">
      <c r="I46" s="482"/>
      <c r="J46" s="482"/>
      <c r="L46" s="67"/>
      <c r="M46" s="67"/>
      <c r="X46" s="423"/>
      <c r="Z46" s="423"/>
    </row>
    <row r="47" spans="9:26" ht="15" customHeight="1">
      <c r="I47" s="482"/>
      <c r="J47" s="482"/>
      <c r="L47" s="67"/>
      <c r="M47" s="67"/>
      <c r="X47" s="423"/>
      <c r="Z47" s="423"/>
    </row>
    <row r="48" spans="9:26" ht="14.25" customHeight="1">
      <c r="I48" s="482"/>
      <c r="J48" s="482"/>
      <c r="K48" s="68" t="s">
        <v>609</v>
      </c>
      <c r="L48" s="67"/>
      <c r="M48" s="67"/>
      <c r="X48" s="423"/>
      <c r="Z48" s="423"/>
    </row>
    <row r="49" spans="9:26" ht="6" customHeight="1">
      <c r="I49" s="482"/>
      <c r="J49" s="482"/>
      <c r="L49" s="67"/>
      <c r="M49" s="67"/>
      <c r="X49" s="423"/>
      <c r="Z49" s="423"/>
    </row>
    <row r="50" spans="9:26" ht="14.25" customHeight="1">
      <c r="I50" s="482"/>
      <c r="J50" s="482"/>
      <c r="L50" s="67"/>
      <c r="M50" s="67"/>
      <c r="X50" s="423"/>
      <c r="Z50" s="423"/>
    </row>
    <row r="51" spans="9:26" ht="12.75" customHeight="1">
      <c r="I51" s="482"/>
      <c r="J51" s="482"/>
      <c r="K51" s="70" t="s">
        <v>610</v>
      </c>
      <c r="L51" s="67"/>
      <c r="M51" s="67"/>
      <c r="X51" s="423"/>
      <c r="Z51" s="423"/>
    </row>
    <row r="52" spans="9:26" ht="12.75" customHeight="1">
      <c r="I52" s="482"/>
      <c r="J52" s="482"/>
      <c r="K52" s="67"/>
      <c r="L52" s="67"/>
      <c r="M52" s="67"/>
      <c r="X52" s="423"/>
      <c r="Z52" s="423"/>
    </row>
    <row r="53" spans="9:13" ht="12.75" customHeight="1">
      <c r="I53" s="482"/>
      <c r="J53" s="482"/>
      <c r="L53" s="67"/>
      <c r="M53" s="67"/>
    </row>
    <row r="54" spans="9:13" ht="12.75" customHeight="1">
      <c r="I54" s="482"/>
      <c r="J54" s="482"/>
      <c r="K54" s="70" t="s">
        <v>611</v>
      </c>
      <c r="L54" s="67"/>
      <c r="M54" s="67"/>
    </row>
    <row r="55" spans="9:13" ht="12.75" customHeight="1">
      <c r="I55" s="482"/>
      <c r="J55" s="482"/>
      <c r="M55" s="67"/>
    </row>
    <row r="56" spans="9:13" ht="12.75" customHeight="1">
      <c r="I56" s="482"/>
      <c r="J56" s="482"/>
      <c r="L56" s="67"/>
      <c r="M56" s="67"/>
    </row>
    <row r="57" spans="9:13" ht="12.75" customHeight="1">
      <c r="I57" s="425"/>
      <c r="J57" s="426"/>
      <c r="K57" s="70" t="s">
        <v>612</v>
      </c>
      <c r="L57" s="67"/>
      <c r="M57" s="67"/>
    </row>
    <row r="58" spans="9:13" ht="12.75" customHeight="1" thickBot="1">
      <c r="I58" s="425"/>
      <c r="J58" s="426"/>
      <c r="L58" s="67"/>
      <c r="M58" s="67"/>
    </row>
    <row r="59" spans="9:13" ht="12.75" customHeight="1" thickTop="1">
      <c r="I59" s="425"/>
      <c r="J59" s="219"/>
      <c r="K59" s="220"/>
      <c r="L59" s="220"/>
      <c r="M59" s="67"/>
    </row>
    <row r="60" spans="9:13" ht="12.75" customHeight="1">
      <c r="I60" s="476" t="s">
        <v>241</v>
      </c>
      <c r="J60" s="476"/>
      <c r="K60" s="68" t="s">
        <v>613</v>
      </c>
      <c r="L60" s="67"/>
      <c r="M60" s="67"/>
    </row>
    <row r="61" spans="9:13" ht="12.75" customHeight="1">
      <c r="I61" s="476"/>
      <c r="J61" s="476"/>
      <c r="L61" s="67"/>
      <c r="M61" s="67"/>
    </row>
    <row r="62" spans="9:13" ht="11.25" customHeight="1">
      <c r="I62" s="476"/>
      <c r="J62" s="476"/>
      <c r="L62" s="67"/>
      <c r="M62" s="67"/>
    </row>
    <row r="63" spans="9:13" ht="12.75" customHeight="1">
      <c r="I63" s="476"/>
      <c r="J63" s="476"/>
      <c r="K63" s="68" t="s">
        <v>614</v>
      </c>
      <c r="L63" s="67"/>
      <c r="M63" s="67"/>
    </row>
    <row r="64" spans="9:13" ht="15.75" customHeight="1">
      <c r="I64" s="476"/>
      <c r="J64" s="476"/>
      <c r="L64" s="67"/>
      <c r="M64" s="67"/>
    </row>
    <row r="65" spans="9:13" ht="12.75" customHeight="1">
      <c r="I65" s="476"/>
      <c r="J65" s="476"/>
      <c r="K65" s="70" t="s">
        <v>615</v>
      </c>
      <c r="L65" s="67"/>
      <c r="M65" s="67"/>
    </row>
    <row r="66" spans="9:13" ht="12.75" customHeight="1">
      <c r="I66" s="425"/>
      <c r="J66" s="426"/>
      <c r="K66" s="67"/>
      <c r="L66" s="67"/>
      <c r="M66" s="67"/>
    </row>
    <row r="67" spans="9:13" ht="12.75" customHeight="1">
      <c r="I67" s="65"/>
      <c r="J67" s="65"/>
      <c r="K67" s="63"/>
      <c r="L67" s="63"/>
      <c r="M67" s="63"/>
    </row>
    <row r="68" spans="9:13" ht="13.5" customHeight="1">
      <c r="I68" s="65"/>
      <c r="J68" s="65"/>
      <c r="K68" s="63"/>
      <c r="L68" s="63"/>
      <c r="M68" s="63"/>
    </row>
    <row r="69" spans="11:13" ht="12.75" customHeight="1">
      <c r="K69" s="63"/>
      <c r="L69" s="63"/>
      <c r="M69" s="63"/>
    </row>
    <row r="70" spans="11:13" ht="12.75" customHeight="1">
      <c r="K70" s="63"/>
      <c r="L70" s="63"/>
      <c r="M70" s="63"/>
    </row>
    <row r="71" spans="11:19" ht="12.75" customHeight="1">
      <c r="K71" s="63"/>
      <c r="L71" s="63"/>
      <c r="M71" s="63"/>
      <c r="Q71" s="477" t="s">
        <v>237</v>
      </c>
      <c r="R71" s="477"/>
      <c r="S71" s="477"/>
    </row>
    <row r="72" spans="11:13" ht="13.5" customHeight="1">
      <c r="K72" s="63"/>
      <c r="L72" s="63"/>
      <c r="M72" s="63"/>
    </row>
    <row r="73" spans="11:13" ht="13.5" customHeight="1">
      <c r="K73" s="63"/>
      <c r="L73" s="63"/>
      <c r="M73" s="63"/>
    </row>
    <row r="74" spans="11:13" ht="13.5" customHeight="1">
      <c r="K74" s="63"/>
      <c r="L74" s="63"/>
      <c r="M74" s="63"/>
    </row>
    <row r="75" spans="11:13" ht="13.5" customHeight="1">
      <c r="K75" s="63"/>
      <c r="L75" s="63"/>
      <c r="M75" s="63"/>
    </row>
    <row r="76" spans="11:13" ht="13.5" customHeight="1">
      <c r="K76" s="63"/>
      <c r="L76" s="63"/>
      <c r="M76" s="63"/>
    </row>
    <row r="77" spans="11:13" ht="13.5" customHeight="1">
      <c r="K77" s="63"/>
      <c r="L77" s="63"/>
      <c r="M77" s="63"/>
    </row>
    <row r="78" spans="11:13" ht="13.5" customHeight="1">
      <c r="K78" s="63"/>
      <c r="L78" s="63"/>
      <c r="M78" s="63"/>
    </row>
    <row r="79" spans="11:13" ht="13.5" customHeight="1">
      <c r="K79" s="63"/>
      <c r="L79" s="63"/>
      <c r="M79" s="63"/>
    </row>
    <row r="80" spans="11:13" ht="13.5" customHeight="1">
      <c r="K80" s="63"/>
      <c r="L80" s="63"/>
      <c r="M80" s="63"/>
    </row>
    <row r="81" spans="11:13" ht="13.5" customHeight="1">
      <c r="K81" s="63"/>
      <c r="L81" s="63"/>
      <c r="M81" s="63"/>
    </row>
    <row r="82" spans="11:13" ht="13.5" customHeight="1">
      <c r="K82" s="63"/>
      <c r="L82" s="63"/>
      <c r="M82" s="63"/>
    </row>
    <row r="83" spans="11:13" ht="13.5" customHeight="1">
      <c r="K83" s="63"/>
      <c r="L83" s="63"/>
      <c r="M83" s="63"/>
    </row>
    <row r="84" spans="11:13" ht="13.5" customHeight="1">
      <c r="K84" s="63"/>
      <c r="L84" s="63"/>
      <c r="M84" s="63"/>
    </row>
    <row r="85" spans="11:13" ht="13.5" customHeight="1">
      <c r="K85" s="63"/>
      <c r="L85" s="63"/>
      <c r="M85" s="63"/>
    </row>
    <row r="86" spans="11:13" ht="13.5" customHeight="1">
      <c r="K86" s="63"/>
      <c r="L86" s="63"/>
      <c r="M86" s="63"/>
    </row>
    <row r="87" spans="11:13" ht="13.5" customHeight="1">
      <c r="K87" s="63"/>
      <c r="L87" s="63"/>
      <c r="M87" s="63"/>
    </row>
    <row r="88" spans="11:13" ht="13.5" customHeight="1">
      <c r="K88" s="63"/>
      <c r="L88" s="63"/>
      <c r="M88" s="63"/>
    </row>
    <row r="89" spans="11:13" ht="13.5" customHeight="1">
      <c r="K89" s="63"/>
      <c r="L89" s="63"/>
      <c r="M89" s="63"/>
    </row>
    <row r="90" spans="11:13" ht="13.5" customHeight="1">
      <c r="K90" s="63"/>
      <c r="L90" s="63"/>
      <c r="M90" s="63"/>
    </row>
    <row r="91" spans="11:13" ht="13.5" customHeight="1">
      <c r="K91" s="63"/>
      <c r="L91" s="63"/>
      <c r="M91" s="63"/>
    </row>
    <row r="92" spans="11:13" ht="13.5" customHeight="1">
      <c r="K92" s="63"/>
      <c r="L92" s="63"/>
      <c r="M92" s="63"/>
    </row>
    <row r="93" spans="11:13" ht="13.5" customHeight="1">
      <c r="K93" s="63"/>
      <c r="L93" s="63"/>
      <c r="M93" s="63"/>
    </row>
    <row r="94" spans="11:13" ht="13.5" customHeight="1">
      <c r="K94" s="63"/>
      <c r="L94" s="63"/>
      <c r="M94" s="63"/>
    </row>
    <row r="95" spans="11:13" ht="13.5" customHeight="1">
      <c r="K95" s="63"/>
      <c r="L95" s="63"/>
      <c r="M95" s="63"/>
    </row>
    <row r="96" spans="11:13" ht="13.5" customHeight="1">
      <c r="K96" s="63"/>
      <c r="L96" s="63"/>
      <c r="M96" s="63"/>
    </row>
    <row r="97" spans="11:13" ht="13.5">
      <c r="K97" s="63"/>
      <c r="L97" s="63"/>
      <c r="M97" s="63"/>
    </row>
    <row r="98" spans="11:13" ht="13.5">
      <c r="K98" s="63"/>
      <c r="L98" s="63"/>
      <c r="M98" s="63"/>
    </row>
    <row r="99" spans="11:13" ht="13.5">
      <c r="K99" s="63"/>
      <c r="L99" s="63"/>
      <c r="M99" s="63"/>
    </row>
    <row r="100" spans="11:13" ht="13.5">
      <c r="K100" s="63"/>
      <c r="L100" s="63"/>
      <c r="M100" s="63"/>
    </row>
    <row r="101" spans="11:13" ht="13.5">
      <c r="K101" s="63"/>
      <c r="L101" s="63"/>
      <c r="M101" s="63"/>
    </row>
    <row r="102" spans="11:13" ht="13.5">
      <c r="K102" s="63"/>
      <c r="L102" s="63"/>
      <c r="M102" s="63"/>
    </row>
    <row r="103" spans="11:13" ht="13.5">
      <c r="K103" s="63"/>
      <c r="L103" s="63"/>
      <c r="M103" s="63"/>
    </row>
    <row r="104" spans="11:13" ht="13.5">
      <c r="K104" s="63"/>
      <c r="L104" s="63"/>
      <c r="M104" s="63"/>
    </row>
    <row r="105" spans="11:13" ht="13.5">
      <c r="K105" s="63"/>
      <c r="L105" s="63"/>
      <c r="M105" s="63"/>
    </row>
    <row r="106" spans="11:13" ht="13.5">
      <c r="K106" s="63"/>
      <c r="L106" s="63"/>
      <c r="M106" s="63"/>
    </row>
    <row r="107" spans="11:13" ht="13.5">
      <c r="K107" s="63"/>
      <c r="L107" s="63"/>
      <c r="M107" s="63"/>
    </row>
    <row r="108" spans="11:13" ht="13.5">
      <c r="K108" s="63"/>
      <c r="L108" s="63"/>
      <c r="M108" s="63"/>
    </row>
    <row r="109" spans="11:13" ht="13.5">
      <c r="K109" s="63"/>
      <c r="L109" s="63"/>
      <c r="M109" s="63"/>
    </row>
    <row r="110" spans="11:13" ht="13.5">
      <c r="K110" s="63"/>
      <c r="L110" s="63"/>
      <c r="M110" s="63"/>
    </row>
    <row r="111" spans="11:13" ht="13.5">
      <c r="K111" s="63"/>
      <c r="L111" s="63"/>
      <c r="M111" s="63"/>
    </row>
    <row r="112" spans="11:13" ht="13.5">
      <c r="K112" s="63"/>
      <c r="L112" s="63"/>
      <c r="M112" s="63"/>
    </row>
    <row r="113" spans="11:13" ht="13.5">
      <c r="K113" s="63"/>
      <c r="L113" s="63"/>
      <c r="M113" s="63"/>
    </row>
    <row r="114" spans="11:13" ht="13.5">
      <c r="K114" s="63"/>
      <c r="L114" s="63"/>
      <c r="M114" s="63"/>
    </row>
    <row r="115" spans="11:13" ht="13.5">
      <c r="K115" s="63"/>
      <c r="L115" s="63"/>
      <c r="M115" s="63"/>
    </row>
    <row r="116" spans="11:13" ht="13.5">
      <c r="K116" s="63"/>
      <c r="L116" s="63"/>
      <c r="M116" s="63"/>
    </row>
    <row r="117" spans="11:13" ht="13.5">
      <c r="K117" s="63"/>
      <c r="L117" s="63"/>
      <c r="M117" s="63"/>
    </row>
    <row r="118" spans="11:13" ht="13.5">
      <c r="K118" s="63"/>
      <c r="L118" s="63"/>
      <c r="M118" s="63"/>
    </row>
    <row r="119" spans="11:13" ht="13.5">
      <c r="K119" s="63"/>
      <c r="L119" s="63"/>
      <c r="M119" s="63"/>
    </row>
    <row r="120" spans="11:13" ht="13.5">
      <c r="K120" s="63"/>
      <c r="L120" s="63"/>
      <c r="M120" s="63"/>
    </row>
    <row r="121" spans="11:13" ht="13.5">
      <c r="K121" s="63"/>
      <c r="L121" s="63"/>
      <c r="M121" s="63"/>
    </row>
    <row r="122" spans="11:13" ht="13.5">
      <c r="K122" s="63"/>
      <c r="L122" s="63"/>
      <c r="M122" s="63"/>
    </row>
    <row r="123" spans="11:13" ht="13.5">
      <c r="K123" s="63"/>
      <c r="L123" s="63"/>
      <c r="M123" s="63"/>
    </row>
    <row r="124" spans="11:13" ht="13.5">
      <c r="K124" s="63"/>
      <c r="L124" s="63"/>
      <c r="M124" s="63"/>
    </row>
    <row r="125" spans="11:13" ht="13.5">
      <c r="K125" s="63"/>
      <c r="L125" s="63"/>
      <c r="M125" s="63"/>
    </row>
    <row r="126" spans="11:13" ht="13.5">
      <c r="K126" s="63"/>
      <c r="L126" s="63"/>
      <c r="M126" s="63"/>
    </row>
    <row r="127" spans="11:13" ht="13.5">
      <c r="K127" s="63"/>
      <c r="L127" s="63"/>
      <c r="M127" s="63"/>
    </row>
    <row r="128" spans="11:13" ht="13.5">
      <c r="K128" s="63"/>
      <c r="L128" s="63"/>
      <c r="M128" s="63"/>
    </row>
    <row r="129" spans="11:13" ht="13.5">
      <c r="K129" s="63"/>
      <c r="L129" s="63"/>
      <c r="M129" s="63"/>
    </row>
    <row r="130" spans="11:13" ht="13.5">
      <c r="K130" s="63"/>
      <c r="L130" s="63"/>
      <c r="M130" s="63"/>
    </row>
    <row r="131" spans="11:13" ht="13.5">
      <c r="K131" s="63"/>
      <c r="L131" s="63"/>
      <c r="M131" s="63"/>
    </row>
    <row r="132" spans="11:13" ht="13.5">
      <c r="K132" s="63"/>
      <c r="L132" s="63"/>
      <c r="M132" s="63"/>
    </row>
    <row r="133" spans="11:13" ht="13.5">
      <c r="K133" s="63"/>
      <c r="L133" s="63"/>
      <c r="M133" s="63"/>
    </row>
    <row r="134" spans="11:13" ht="13.5">
      <c r="K134" s="63"/>
      <c r="L134" s="63"/>
      <c r="M134" s="63"/>
    </row>
    <row r="135" spans="11:13" ht="13.5">
      <c r="K135" s="63"/>
      <c r="L135" s="63"/>
      <c r="M135" s="63"/>
    </row>
    <row r="136" spans="11:13" ht="13.5">
      <c r="K136" s="63"/>
      <c r="L136" s="63"/>
      <c r="M136" s="63"/>
    </row>
  </sheetData>
  <sheetProtection/>
  <mergeCells count="6">
    <mergeCell ref="I11:J27"/>
    <mergeCell ref="Q71:S71"/>
    <mergeCell ref="Q3:S3"/>
    <mergeCell ref="H3:N3"/>
    <mergeCell ref="I60:J65"/>
    <mergeCell ref="I32:J56"/>
  </mergeCells>
  <printOptions/>
  <pageMargins left="0.3" right="0.25" top="0.87" bottom="1" header="0.512" footer="0.512"/>
  <pageSetup firstPageNumber="13" useFirstPageNumber="1" horizontalDpi="600" verticalDpi="600" orientation="portrait" paperSize="9" scale="74" r:id="rId2"/>
  <headerFooter alignWithMargins="0">
    <oddFooter>&amp;C&amp;"ＭＳ 明朝,標準"&amp;12&amp;P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36"/>
  <sheetViews>
    <sheetView view="pageBreakPreview" zoomScaleNormal="75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1.25" style="0" customWidth="1"/>
    <col min="2" max="2" width="7.75390625" style="0" customWidth="1"/>
    <col min="7" max="7" width="6.00390625" style="0" customWidth="1"/>
    <col min="8" max="8" width="3.625" style="0" customWidth="1"/>
    <col min="9" max="9" width="1.625" style="0" customWidth="1"/>
    <col min="10" max="10" width="2.125" style="0" customWidth="1"/>
    <col min="11" max="11" width="8.375" style="0" customWidth="1"/>
    <col min="12" max="12" width="2.125" style="0" customWidth="1"/>
    <col min="13" max="13" width="1.625" style="0" customWidth="1"/>
    <col min="14" max="14" width="3.625" style="0" customWidth="1"/>
    <col min="15" max="15" width="6.00390625" style="0" customWidth="1"/>
  </cols>
  <sheetData>
    <row r="1" spans="2:13" ht="31.5" customHeight="1">
      <c r="B1" s="64" t="s">
        <v>343</v>
      </c>
      <c r="K1" s="63"/>
      <c r="L1" s="63"/>
      <c r="M1" s="63"/>
    </row>
    <row r="2" spans="11:26" ht="15.75" customHeight="1">
      <c r="K2" s="63"/>
      <c r="L2" s="63"/>
      <c r="M2" s="63"/>
      <c r="X2" s="421" t="s">
        <v>617</v>
      </c>
      <c r="Z2" s="421" t="s">
        <v>589</v>
      </c>
    </row>
    <row r="3" spans="8:19" ht="24.75" customHeight="1">
      <c r="H3" s="479" t="s">
        <v>616</v>
      </c>
      <c r="I3" s="480"/>
      <c r="J3" s="480"/>
      <c r="K3" s="480"/>
      <c r="L3" s="480"/>
      <c r="M3" s="480"/>
      <c r="N3" s="481"/>
      <c r="Q3" s="478" t="s">
        <v>588</v>
      </c>
      <c r="R3" s="478"/>
      <c r="S3" s="478"/>
    </row>
    <row r="4" spans="8:20" ht="6.75" customHeight="1">
      <c r="H4" s="66"/>
      <c r="I4" s="422"/>
      <c r="J4" s="422"/>
      <c r="K4" s="422"/>
      <c r="L4" s="422"/>
      <c r="M4" s="422"/>
      <c r="N4" s="422"/>
      <c r="T4" s="100"/>
    </row>
    <row r="5" spans="11:13" ht="12.75" customHeight="1">
      <c r="K5" s="63"/>
      <c r="L5" s="63"/>
      <c r="M5" s="63"/>
    </row>
    <row r="6" spans="9:13" ht="12.75" customHeight="1">
      <c r="I6" s="425" t="s">
        <v>242</v>
      </c>
      <c r="J6" s="426"/>
      <c r="K6" s="67"/>
      <c r="L6" s="67"/>
      <c r="M6" s="67"/>
    </row>
    <row r="7" spans="9:28" ht="12.75" customHeight="1">
      <c r="I7" s="426"/>
      <c r="J7" s="426"/>
      <c r="K7" s="429" t="s">
        <v>590</v>
      </c>
      <c r="L7" s="69"/>
      <c r="M7" s="69"/>
      <c r="X7" s="423">
        <v>1317</v>
      </c>
      <c r="Y7" s="61" t="s">
        <v>494</v>
      </c>
      <c r="Z7" s="423">
        <v>1291</v>
      </c>
      <c r="AB7" s="61"/>
    </row>
    <row r="8" spans="9:28" ht="15.75" customHeight="1">
      <c r="I8" s="426"/>
      <c r="J8" s="426"/>
      <c r="K8" s="69"/>
      <c r="L8" s="69"/>
      <c r="M8" s="69"/>
      <c r="X8" s="424">
        <v>1561</v>
      </c>
      <c r="Y8" s="61" t="s">
        <v>495</v>
      </c>
      <c r="Z8" s="423">
        <v>1494</v>
      </c>
      <c r="AB8" s="61"/>
    </row>
    <row r="9" spans="9:28" ht="12.75" customHeight="1">
      <c r="I9" s="426"/>
      <c r="J9" s="426"/>
      <c r="K9" s="68" t="s">
        <v>595</v>
      </c>
      <c r="L9" s="67"/>
      <c r="M9" s="67"/>
      <c r="X9" s="424">
        <v>1680</v>
      </c>
      <c r="Y9" s="61" t="s">
        <v>496</v>
      </c>
      <c r="Z9" s="423">
        <v>1697</v>
      </c>
      <c r="AB9" s="61"/>
    </row>
    <row r="10" spans="9:28" ht="12.75" customHeight="1">
      <c r="I10" s="426"/>
      <c r="J10" s="426"/>
      <c r="L10" s="67"/>
      <c r="M10" s="67"/>
      <c r="X10" s="423">
        <v>1818</v>
      </c>
      <c r="Y10" s="61" t="s">
        <v>497</v>
      </c>
      <c r="Z10" s="423">
        <v>1763</v>
      </c>
      <c r="AB10" s="61"/>
    </row>
    <row r="11" spans="9:28" ht="11.25" customHeight="1">
      <c r="I11" s="476" t="s">
        <v>242</v>
      </c>
      <c r="J11" s="476"/>
      <c r="K11" s="69"/>
      <c r="L11" s="69"/>
      <c r="M11" s="69"/>
      <c r="X11" s="423">
        <v>1359</v>
      </c>
      <c r="Y11" s="61" t="s">
        <v>498</v>
      </c>
      <c r="Z11" s="423">
        <v>1413</v>
      </c>
      <c r="AB11" s="61"/>
    </row>
    <row r="12" spans="9:28" ht="12.75" customHeight="1">
      <c r="I12" s="476"/>
      <c r="J12" s="476"/>
      <c r="K12" s="70" t="s">
        <v>596</v>
      </c>
      <c r="L12" s="69"/>
      <c r="M12" s="69"/>
      <c r="X12" s="423">
        <v>1617</v>
      </c>
      <c r="Y12" s="61" t="s">
        <v>499</v>
      </c>
      <c r="Z12" s="423">
        <v>1553</v>
      </c>
      <c r="AB12" s="61"/>
    </row>
    <row r="13" spans="9:28" ht="12.75" customHeight="1">
      <c r="I13" s="476"/>
      <c r="J13" s="476"/>
      <c r="L13" s="67"/>
      <c r="M13" s="67"/>
      <c r="X13" s="423">
        <v>1957</v>
      </c>
      <c r="Y13" s="61" t="s">
        <v>500</v>
      </c>
      <c r="Z13" s="423">
        <v>1833</v>
      </c>
      <c r="AB13" s="61"/>
    </row>
    <row r="14" spans="9:28" ht="11.25" customHeight="1">
      <c r="I14" s="476"/>
      <c r="J14" s="476"/>
      <c r="L14" s="67"/>
      <c r="M14" s="67"/>
      <c r="X14" s="423">
        <v>2596</v>
      </c>
      <c r="Y14" s="61" t="s">
        <v>501</v>
      </c>
      <c r="Z14" s="423">
        <v>2359</v>
      </c>
      <c r="AB14" s="61"/>
    </row>
    <row r="15" spans="9:28" ht="12.75" customHeight="1">
      <c r="I15" s="476"/>
      <c r="J15" s="476"/>
      <c r="K15" s="70" t="s">
        <v>597</v>
      </c>
      <c r="L15" s="67"/>
      <c r="M15" s="67"/>
      <c r="X15" s="423">
        <v>2325</v>
      </c>
      <c r="Y15" s="61" t="s">
        <v>502</v>
      </c>
      <c r="Z15" s="423">
        <v>2333</v>
      </c>
      <c r="AB15" s="61"/>
    </row>
    <row r="16" spans="9:28" ht="12.75" customHeight="1">
      <c r="I16" s="476"/>
      <c r="J16" s="476"/>
      <c r="L16" s="67"/>
      <c r="M16" s="67"/>
      <c r="X16" s="423">
        <v>2019</v>
      </c>
      <c r="Y16" s="61" t="s">
        <v>503</v>
      </c>
      <c r="Z16" s="423">
        <v>2014</v>
      </c>
      <c r="AB16" s="61"/>
    </row>
    <row r="17" spans="9:28" ht="12.75" customHeight="1">
      <c r="I17" s="476"/>
      <c r="J17" s="476"/>
      <c r="K17" s="67"/>
      <c r="L17" s="67"/>
      <c r="M17" s="67"/>
      <c r="X17" s="423">
        <v>2065</v>
      </c>
      <c r="Y17" s="61" t="s">
        <v>504</v>
      </c>
      <c r="Z17" s="423">
        <v>2014</v>
      </c>
      <c r="AB17" s="61"/>
    </row>
    <row r="18" spans="9:28" ht="12.75" customHeight="1">
      <c r="I18" s="476"/>
      <c r="J18" s="476"/>
      <c r="K18" s="70" t="s">
        <v>598</v>
      </c>
      <c r="L18" s="67"/>
      <c r="M18" s="67"/>
      <c r="X18" s="423">
        <v>2410</v>
      </c>
      <c r="Y18" s="61" t="s">
        <v>505</v>
      </c>
      <c r="Z18" s="423">
        <v>2439</v>
      </c>
      <c r="AB18" s="61"/>
    </row>
    <row r="19" spans="9:28" ht="18" customHeight="1">
      <c r="I19" s="476"/>
      <c r="J19" s="476"/>
      <c r="L19" s="67"/>
      <c r="M19" s="67"/>
      <c r="X19" s="423">
        <v>3071</v>
      </c>
      <c r="Y19" s="61" t="s">
        <v>506</v>
      </c>
      <c r="Z19" s="423">
        <v>3149</v>
      </c>
      <c r="AB19" s="61"/>
    </row>
    <row r="20" spans="9:28" ht="13.5" customHeight="1">
      <c r="I20" s="476"/>
      <c r="J20" s="476"/>
      <c r="K20" s="70" t="s">
        <v>599</v>
      </c>
      <c r="L20" s="67"/>
      <c r="M20" s="67"/>
      <c r="X20" s="423">
        <v>2098</v>
      </c>
      <c r="Y20" s="61" t="s">
        <v>507</v>
      </c>
      <c r="Z20" s="423">
        <v>2209</v>
      </c>
      <c r="AB20" s="61"/>
    </row>
    <row r="21" spans="9:28" ht="6.75" customHeight="1">
      <c r="I21" s="476"/>
      <c r="J21" s="476"/>
      <c r="K21" s="67"/>
      <c r="L21" s="67"/>
      <c r="M21" s="67"/>
      <c r="X21" s="423">
        <v>1890</v>
      </c>
      <c r="Y21" s="61" t="s">
        <v>508</v>
      </c>
      <c r="Z21" s="423">
        <v>2009</v>
      </c>
      <c r="AB21" s="61"/>
    </row>
    <row r="22" spans="9:28" ht="12.75" customHeight="1">
      <c r="I22" s="476"/>
      <c r="J22" s="476"/>
      <c r="L22" s="67"/>
      <c r="M22" s="67"/>
      <c r="X22" s="423">
        <v>1467</v>
      </c>
      <c r="Y22" s="61" t="s">
        <v>509</v>
      </c>
      <c r="Z22" s="423">
        <v>1834</v>
      </c>
      <c r="AB22" s="61"/>
    </row>
    <row r="23" spans="9:28" ht="12.75" customHeight="1">
      <c r="I23" s="476"/>
      <c r="J23" s="476"/>
      <c r="K23" s="70" t="s">
        <v>600</v>
      </c>
      <c r="L23" s="67"/>
      <c r="M23" s="67"/>
      <c r="X23" s="423">
        <v>1038</v>
      </c>
      <c r="Y23" s="61" t="s">
        <v>510</v>
      </c>
      <c r="Z23" s="423">
        <v>1522</v>
      </c>
      <c r="AB23" s="61"/>
    </row>
    <row r="24" spans="9:28" ht="12.75" customHeight="1">
      <c r="I24" s="476"/>
      <c r="J24" s="476"/>
      <c r="K24" s="427"/>
      <c r="L24" s="427"/>
      <c r="M24" s="67"/>
      <c r="X24" s="423">
        <v>477</v>
      </c>
      <c r="Y24" s="61" t="s">
        <v>511</v>
      </c>
      <c r="Z24" s="423">
        <v>1038</v>
      </c>
      <c r="AB24" s="61"/>
    </row>
    <row r="25" spans="9:28" ht="12.75" customHeight="1">
      <c r="I25" s="476"/>
      <c r="J25" s="476"/>
      <c r="K25" s="67"/>
      <c r="L25" s="67"/>
      <c r="M25" s="67"/>
      <c r="X25" s="423">
        <v>143</v>
      </c>
      <c r="Y25" s="61" t="s">
        <v>512</v>
      </c>
      <c r="Z25" s="423">
        <v>498</v>
      </c>
      <c r="AB25" s="61"/>
    </row>
    <row r="26" spans="9:28" ht="12.75" customHeight="1">
      <c r="I26" s="476"/>
      <c r="J26" s="476"/>
      <c r="K26" s="70" t="s">
        <v>601</v>
      </c>
      <c r="L26" s="67"/>
      <c r="M26" s="67"/>
      <c r="X26" s="423">
        <v>33</v>
      </c>
      <c r="Y26" s="61" t="s">
        <v>513</v>
      </c>
      <c r="Z26" s="423">
        <v>153</v>
      </c>
      <c r="AB26" s="61"/>
    </row>
    <row r="27" spans="9:28" ht="12.75" customHeight="1">
      <c r="I27" s="476"/>
      <c r="J27" s="476"/>
      <c r="K27" s="67"/>
      <c r="L27" s="67"/>
      <c r="M27" s="67"/>
      <c r="X27" s="423">
        <v>5</v>
      </c>
      <c r="Y27" s="61" t="s">
        <v>514</v>
      </c>
      <c r="Z27" s="423">
        <v>21</v>
      </c>
      <c r="AB27" s="61"/>
    </row>
    <row r="28" spans="9:28" ht="12.75" customHeight="1">
      <c r="I28" s="65"/>
      <c r="J28" s="65"/>
      <c r="K28" s="67"/>
      <c r="L28" s="67"/>
      <c r="M28" s="67"/>
      <c r="X28" s="61">
        <v>119</v>
      </c>
      <c r="Y28" s="61" t="s">
        <v>590</v>
      </c>
      <c r="Z28" s="61">
        <v>44</v>
      </c>
      <c r="AB28" s="61"/>
    </row>
    <row r="29" spans="9:27" ht="12.75" customHeight="1">
      <c r="I29" s="65"/>
      <c r="J29" s="65"/>
      <c r="K29" s="70" t="s">
        <v>602</v>
      </c>
      <c r="L29" s="67"/>
      <c r="M29" s="67"/>
      <c r="AA29" s="61"/>
    </row>
    <row r="30" spans="9:27" ht="12.75" customHeight="1" thickBot="1">
      <c r="I30" s="65"/>
      <c r="J30" s="65"/>
      <c r="L30" s="67"/>
      <c r="M30" s="67"/>
      <c r="AA30" s="61"/>
    </row>
    <row r="31" spans="9:27" ht="12.75" customHeight="1" thickTop="1">
      <c r="I31" s="65"/>
      <c r="J31" s="428"/>
      <c r="K31" s="428"/>
      <c r="L31" s="428"/>
      <c r="M31" s="67"/>
      <c r="X31" s="61"/>
      <c r="Y31" s="61"/>
      <c r="Z31" s="61"/>
      <c r="AA31" s="61"/>
    </row>
    <row r="32" spans="9:27" ht="12.75" customHeight="1">
      <c r="I32" s="482" t="s">
        <v>591</v>
      </c>
      <c r="J32" s="482"/>
      <c r="K32" s="70" t="s">
        <v>603</v>
      </c>
      <c r="L32" s="67"/>
      <c r="M32" s="67"/>
      <c r="AA32" s="61"/>
    </row>
    <row r="33" spans="9:27" ht="18" customHeight="1">
      <c r="I33" s="482"/>
      <c r="J33" s="482"/>
      <c r="L33" s="67"/>
      <c r="M33" s="67"/>
      <c r="Y33" s="61"/>
      <c r="AA33" s="61"/>
    </row>
    <row r="34" spans="9:13" ht="12.75" customHeight="1">
      <c r="I34" s="482"/>
      <c r="J34" s="482"/>
      <c r="K34" s="70" t="s">
        <v>604</v>
      </c>
      <c r="L34" s="67"/>
      <c r="M34" s="67"/>
    </row>
    <row r="35" spans="2:21" ht="8.25" customHeight="1">
      <c r="B35" s="63"/>
      <c r="C35" s="63"/>
      <c r="D35" s="63"/>
      <c r="E35" s="63"/>
      <c r="F35" s="63"/>
      <c r="G35" s="63"/>
      <c r="H35" s="63"/>
      <c r="I35" s="482"/>
      <c r="J35" s="482"/>
      <c r="L35" s="67"/>
      <c r="M35" s="67"/>
      <c r="N35" s="63"/>
      <c r="O35" s="63"/>
      <c r="P35" s="63"/>
      <c r="Q35" s="63"/>
      <c r="R35" s="63"/>
      <c r="S35" s="63"/>
      <c r="T35" s="63"/>
      <c r="U35" s="63"/>
    </row>
    <row r="36" spans="2:33" s="62" customFormat="1" ht="12.75" customHeight="1">
      <c r="B36" s="63"/>
      <c r="C36" s="63"/>
      <c r="D36" s="63"/>
      <c r="E36" s="63"/>
      <c r="F36" s="63"/>
      <c r="G36" s="63"/>
      <c r="H36" s="63"/>
      <c r="I36" s="482"/>
      <c r="J36" s="482"/>
      <c r="L36" s="67"/>
      <c r="M36" s="67"/>
      <c r="N36" s="63"/>
      <c r="O36" s="63"/>
      <c r="P36" s="63"/>
      <c r="Q36" s="63"/>
      <c r="R36" s="63"/>
      <c r="S36" s="63"/>
      <c r="T36" s="63"/>
      <c r="V36" s="63"/>
      <c r="W36" s="63"/>
      <c r="Y36" s="63"/>
      <c r="AA36" s="63"/>
      <c r="AB36" s="63"/>
      <c r="AC36" s="63"/>
      <c r="AD36" s="63"/>
      <c r="AE36" s="63"/>
      <c r="AF36" s="63"/>
      <c r="AG36" s="63"/>
    </row>
    <row r="37" spans="2:21" ht="12.75" customHeight="1">
      <c r="B37" s="63"/>
      <c r="C37" s="63"/>
      <c r="D37" s="63"/>
      <c r="E37" s="63"/>
      <c r="F37" s="63"/>
      <c r="G37" s="63"/>
      <c r="H37" s="63"/>
      <c r="I37" s="482"/>
      <c r="J37" s="482"/>
      <c r="K37" s="70" t="s">
        <v>605</v>
      </c>
      <c r="L37" s="67"/>
      <c r="M37" s="67"/>
      <c r="N37" s="63"/>
      <c r="O37" s="63"/>
      <c r="P37" s="63"/>
      <c r="Q37" s="63"/>
      <c r="R37" s="63"/>
      <c r="S37" s="63"/>
      <c r="T37" s="63"/>
      <c r="U37" s="63"/>
    </row>
    <row r="38" spans="2:21" ht="12.75" customHeight="1">
      <c r="B38" s="63"/>
      <c r="C38" s="63"/>
      <c r="D38" s="63"/>
      <c r="E38" s="63"/>
      <c r="F38" s="63"/>
      <c r="G38" s="63"/>
      <c r="H38" s="63"/>
      <c r="I38" s="482"/>
      <c r="J38" s="482"/>
      <c r="L38" s="67"/>
      <c r="M38" s="67"/>
      <c r="N38" s="63"/>
      <c r="O38" s="63"/>
      <c r="P38" s="63"/>
      <c r="Q38" s="63"/>
      <c r="R38" s="63"/>
      <c r="S38" s="63"/>
      <c r="T38" s="63"/>
      <c r="U38" s="63"/>
    </row>
    <row r="39" spans="2:21" ht="12.75" customHeight="1">
      <c r="B39" s="63"/>
      <c r="C39" s="63"/>
      <c r="D39" s="63"/>
      <c r="E39" s="63"/>
      <c r="F39" s="63"/>
      <c r="G39" s="63"/>
      <c r="H39" s="63"/>
      <c r="I39" s="482"/>
      <c r="J39" s="482"/>
      <c r="L39" s="67"/>
      <c r="M39" s="67"/>
      <c r="N39" s="63"/>
      <c r="O39" s="63"/>
      <c r="P39" s="63"/>
      <c r="Q39" s="63"/>
      <c r="R39" s="63"/>
      <c r="S39" s="63"/>
      <c r="T39" s="63"/>
      <c r="U39" s="63"/>
    </row>
    <row r="40" spans="2:21" ht="12.75" customHeight="1">
      <c r="B40" s="63"/>
      <c r="C40" s="63"/>
      <c r="D40" s="63"/>
      <c r="E40" s="63"/>
      <c r="F40" s="63"/>
      <c r="G40" s="63"/>
      <c r="H40" s="63"/>
      <c r="I40" s="482"/>
      <c r="J40" s="482"/>
      <c r="K40" s="70" t="s">
        <v>606</v>
      </c>
      <c r="L40" s="67"/>
      <c r="M40" s="67"/>
      <c r="N40" s="63"/>
      <c r="O40" s="63"/>
      <c r="P40" s="63"/>
      <c r="Q40" s="63"/>
      <c r="R40" s="63"/>
      <c r="S40" s="63"/>
      <c r="T40" s="63"/>
      <c r="U40" s="63"/>
    </row>
    <row r="41" spans="2:21" ht="12.75" customHeight="1">
      <c r="B41" s="63"/>
      <c r="C41" s="63"/>
      <c r="D41" s="63"/>
      <c r="E41" s="63"/>
      <c r="F41" s="63"/>
      <c r="G41" s="63"/>
      <c r="H41" s="63"/>
      <c r="I41" s="482"/>
      <c r="J41" s="482"/>
      <c r="L41" s="67"/>
      <c r="M41" s="67"/>
      <c r="N41" s="63"/>
      <c r="O41" s="63"/>
      <c r="P41" s="63"/>
      <c r="Q41" s="63"/>
      <c r="R41" s="63"/>
      <c r="S41" s="63"/>
      <c r="T41" s="63"/>
      <c r="U41" s="63"/>
    </row>
    <row r="42" spans="2:21" ht="12.75" customHeight="1">
      <c r="B42" s="63"/>
      <c r="C42" s="63"/>
      <c r="D42" s="63"/>
      <c r="E42" s="63"/>
      <c r="F42" s="63"/>
      <c r="G42" s="63"/>
      <c r="H42" s="63"/>
      <c r="I42" s="482"/>
      <c r="J42" s="482"/>
      <c r="L42" s="67"/>
      <c r="M42" s="67"/>
      <c r="N42" s="63"/>
      <c r="O42" s="63"/>
      <c r="P42" s="63"/>
      <c r="Q42" s="63"/>
      <c r="R42" s="63"/>
      <c r="S42" s="63"/>
      <c r="T42" s="63"/>
      <c r="U42" s="63"/>
    </row>
    <row r="43" spans="2:21" ht="12.75" customHeight="1">
      <c r="B43" s="63"/>
      <c r="C43" s="63"/>
      <c r="D43" s="63"/>
      <c r="E43" s="63"/>
      <c r="F43" s="63"/>
      <c r="G43" s="63"/>
      <c r="H43" s="63"/>
      <c r="I43" s="482"/>
      <c r="J43" s="482"/>
      <c r="K43" s="70" t="s">
        <v>607</v>
      </c>
      <c r="L43" s="67"/>
      <c r="M43" s="67"/>
      <c r="N43" s="63"/>
      <c r="O43" s="63"/>
      <c r="P43" s="63"/>
      <c r="Q43" s="63"/>
      <c r="R43" s="63"/>
      <c r="S43" s="63"/>
      <c r="T43" s="63"/>
      <c r="U43" s="63"/>
    </row>
    <row r="44" spans="9:13" ht="15" customHeight="1">
      <c r="I44" s="482"/>
      <c r="J44" s="482"/>
      <c r="L44" s="67"/>
      <c r="M44" s="67"/>
    </row>
    <row r="45" spans="9:13" ht="12.75" customHeight="1">
      <c r="I45" s="482"/>
      <c r="J45" s="482"/>
      <c r="K45" s="70" t="s">
        <v>608</v>
      </c>
      <c r="L45" s="67"/>
      <c r="M45" s="67"/>
    </row>
    <row r="46" spans="9:13" ht="6" customHeight="1">
      <c r="I46" s="482"/>
      <c r="J46" s="482"/>
      <c r="L46" s="67"/>
      <c r="M46" s="67"/>
    </row>
    <row r="47" spans="9:13" ht="15" customHeight="1">
      <c r="I47" s="482"/>
      <c r="J47" s="482"/>
      <c r="L47" s="67"/>
      <c r="M47" s="67"/>
    </row>
    <row r="48" spans="9:13" ht="14.25" customHeight="1">
      <c r="I48" s="482"/>
      <c r="J48" s="482"/>
      <c r="K48" s="68" t="s">
        <v>609</v>
      </c>
      <c r="L48" s="67"/>
      <c r="M48" s="67"/>
    </row>
    <row r="49" spans="9:13" ht="6" customHeight="1">
      <c r="I49" s="482"/>
      <c r="J49" s="482"/>
      <c r="L49" s="67"/>
      <c r="M49" s="67"/>
    </row>
    <row r="50" spans="9:13" ht="14.25" customHeight="1">
      <c r="I50" s="482"/>
      <c r="J50" s="482"/>
      <c r="L50" s="67"/>
      <c r="M50" s="67"/>
    </row>
    <row r="51" spans="9:13" ht="12.75" customHeight="1">
      <c r="I51" s="482"/>
      <c r="J51" s="482"/>
      <c r="K51" s="70" t="s">
        <v>610</v>
      </c>
      <c r="L51" s="67"/>
      <c r="M51" s="67"/>
    </row>
    <row r="52" spans="9:13" ht="12.75" customHeight="1">
      <c r="I52" s="482"/>
      <c r="J52" s="482"/>
      <c r="K52" s="67"/>
      <c r="L52" s="67"/>
      <c r="M52" s="67"/>
    </row>
    <row r="53" spans="9:13" ht="12.75" customHeight="1">
      <c r="I53" s="482"/>
      <c r="J53" s="482"/>
      <c r="L53" s="67"/>
      <c r="M53" s="67"/>
    </row>
    <row r="54" spans="9:13" ht="12.75" customHeight="1">
      <c r="I54" s="482"/>
      <c r="J54" s="482"/>
      <c r="K54" s="70" t="s">
        <v>611</v>
      </c>
      <c r="L54" s="67"/>
      <c r="M54" s="67"/>
    </row>
    <row r="55" spans="9:13" ht="12.75" customHeight="1">
      <c r="I55" s="482"/>
      <c r="J55" s="482"/>
      <c r="M55" s="67"/>
    </row>
    <row r="56" spans="9:13" ht="12.75" customHeight="1">
      <c r="I56" s="482"/>
      <c r="J56" s="482"/>
      <c r="L56" s="67"/>
      <c r="M56" s="67"/>
    </row>
    <row r="57" spans="9:13" ht="12.75" customHeight="1">
      <c r="I57" s="425"/>
      <c r="J57" s="426"/>
      <c r="K57" s="70" t="s">
        <v>612</v>
      </c>
      <c r="L57" s="67"/>
      <c r="M57" s="67"/>
    </row>
    <row r="58" spans="9:13" ht="12.75" customHeight="1" thickBot="1">
      <c r="I58" s="425"/>
      <c r="J58" s="426"/>
      <c r="L58" s="67"/>
      <c r="M58" s="67"/>
    </row>
    <row r="59" spans="9:13" ht="12.75" customHeight="1" thickTop="1">
      <c r="I59" s="425"/>
      <c r="J59" s="219"/>
      <c r="K59" s="220"/>
      <c r="L59" s="220"/>
      <c r="M59" s="67"/>
    </row>
    <row r="60" spans="9:13" ht="12.75" customHeight="1">
      <c r="I60" s="476" t="s">
        <v>241</v>
      </c>
      <c r="J60" s="476"/>
      <c r="K60" s="68" t="s">
        <v>613</v>
      </c>
      <c r="L60" s="67"/>
      <c r="M60" s="67"/>
    </row>
    <row r="61" spans="9:13" ht="12.75" customHeight="1">
      <c r="I61" s="476"/>
      <c r="J61" s="476"/>
      <c r="L61" s="67"/>
      <c r="M61" s="67"/>
    </row>
    <row r="62" spans="9:13" ht="11.25" customHeight="1">
      <c r="I62" s="476"/>
      <c r="J62" s="476"/>
      <c r="L62" s="67"/>
      <c r="M62" s="67"/>
    </row>
    <row r="63" spans="9:13" ht="12.75" customHeight="1">
      <c r="I63" s="476"/>
      <c r="J63" s="476"/>
      <c r="K63" s="68" t="s">
        <v>614</v>
      </c>
      <c r="L63" s="67"/>
      <c r="M63" s="67"/>
    </row>
    <row r="64" spans="9:13" ht="15.75" customHeight="1">
      <c r="I64" s="476"/>
      <c r="J64" s="476"/>
      <c r="L64" s="67"/>
      <c r="M64" s="67"/>
    </row>
    <row r="65" spans="9:13" ht="12.75" customHeight="1">
      <c r="I65" s="476"/>
      <c r="J65" s="476"/>
      <c r="K65" s="70" t="s">
        <v>615</v>
      </c>
      <c r="L65" s="67"/>
      <c r="M65" s="67"/>
    </row>
    <row r="66" spans="9:13" ht="12.75" customHeight="1">
      <c r="I66" s="425"/>
      <c r="J66" s="426"/>
      <c r="K66" s="67"/>
      <c r="L66" s="67"/>
      <c r="M66" s="67"/>
    </row>
    <row r="67" spans="9:13" ht="12.75" customHeight="1">
      <c r="I67" s="65"/>
      <c r="J67" s="65"/>
      <c r="K67" s="63"/>
      <c r="L67" s="63"/>
      <c r="M67" s="63"/>
    </row>
    <row r="68" spans="9:13" ht="13.5" customHeight="1">
      <c r="I68" s="65"/>
      <c r="J68" s="65"/>
      <c r="K68" s="63"/>
      <c r="L68" s="63"/>
      <c r="M68" s="63"/>
    </row>
    <row r="69" spans="11:13" ht="12.75" customHeight="1">
      <c r="K69" s="63"/>
      <c r="L69" s="63"/>
      <c r="M69" s="63"/>
    </row>
    <row r="70" spans="11:13" ht="12.75" customHeight="1">
      <c r="K70" s="63"/>
      <c r="L70" s="63"/>
      <c r="M70" s="63"/>
    </row>
    <row r="71" spans="11:19" ht="12.75" customHeight="1">
      <c r="K71" s="63"/>
      <c r="L71" s="63"/>
      <c r="M71" s="63"/>
      <c r="Q71" s="477" t="s">
        <v>237</v>
      </c>
      <c r="R71" s="477"/>
      <c r="S71" s="477"/>
    </row>
    <row r="72" spans="11:13" ht="13.5" customHeight="1">
      <c r="K72" s="63"/>
      <c r="L72" s="63"/>
      <c r="M72" s="63"/>
    </row>
    <row r="73" spans="11:13" ht="13.5" customHeight="1">
      <c r="K73" s="63"/>
      <c r="L73" s="63"/>
      <c r="M73" s="63"/>
    </row>
    <row r="74" spans="11:13" ht="13.5" customHeight="1">
      <c r="K74" s="63"/>
      <c r="L74" s="63"/>
      <c r="M74" s="63"/>
    </row>
    <row r="75" spans="11:13" ht="13.5" customHeight="1">
      <c r="K75" s="63"/>
      <c r="L75" s="63"/>
      <c r="M75" s="63"/>
    </row>
    <row r="76" spans="11:13" ht="13.5" customHeight="1">
      <c r="K76" s="63"/>
      <c r="L76" s="63"/>
      <c r="M76" s="63"/>
    </row>
    <row r="77" spans="11:13" ht="13.5" customHeight="1">
      <c r="K77" s="63"/>
      <c r="L77" s="63"/>
      <c r="M77" s="63"/>
    </row>
    <row r="78" spans="11:13" ht="13.5" customHeight="1">
      <c r="K78" s="63"/>
      <c r="L78" s="63"/>
      <c r="M78" s="63"/>
    </row>
    <row r="79" spans="11:13" ht="13.5" customHeight="1">
      <c r="K79" s="63"/>
      <c r="L79" s="63"/>
      <c r="M79" s="63"/>
    </row>
    <row r="80" spans="11:13" ht="13.5" customHeight="1">
      <c r="K80" s="63"/>
      <c r="L80" s="63"/>
      <c r="M80" s="63"/>
    </row>
    <row r="81" spans="11:13" ht="13.5" customHeight="1">
      <c r="K81" s="63"/>
      <c r="L81" s="63"/>
      <c r="M81" s="63"/>
    </row>
    <row r="82" spans="11:13" ht="13.5" customHeight="1">
      <c r="K82" s="63"/>
      <c r="L82" s="63"/>
      <c r="M82" s="63"/>
    </row>
    <row r="83" spans="11:13" ht="13.5" customHeight="1">
      <c r="K83" s="63"/>
      <c r="L83" s="63"/>
      <c r="M83" s="63"/>
    </row>
    <row r="84" spans="11:13" ht="13.5" customHeight="1">
      <c r="K84" s="63"/>
      <c r="L84" s="63"/>
      <c r="M84" s="63"/>
    </row>
    <row r="85" spans="11:13" ht="13.5" customHeight="1">
      <c r="K85" s="63"/>
      <c r="L85" s="63"/>
      <c r="M85" s="63"/>
    </row>
    <row r="86" spans="11:13" ht="13.5" customHeight="1">
      <c r="K86" s="63"/>
      <c r="L86" s="63"/>
      <c r="M86" s="63"/>
    </row>
    <row r="87" spans="11:13" ht="13.5" customHeight="1">
      <c r="K87" s="63"/>
      <c r="L87" s="63"/>
      <c r="M87" s="63"/>
    </row>
    <row r="88" spans="11:13" ht="13.5" customHeight="1">
      <c r="K88" s="63"/>
      <c r="L88" s="63"/>
      <c r="M88" s="63"/>
    </row>
    <row r="89" spans="11:13" ht="13.5" customHeight="1">
      <c r="K89" s="63"/>
      <c r="L89" s="63"/>
      <c r="M89" s="63"/>
    </row>
    <row r="90" spans="11:13" ht="13.5" customHeight="1">
      <c r="K90" s="63"/>
      <c r="L90" s="63"/>
      <c r="M90" s="63"/>
    </row>
    <row r="91" spans="11:13" ht="13.5" customHeight="1">
      <c r="K91" s="63"/>
      <c r="L91" s="63"/>
      <c r="M91" s="63"/>
    </row>
    <row r="92" spans="11:13" ht="13.5" customHeight="1">
      <c r="K92" s="63"/>
      <c r="L92" s="63"/>
      <c r="M92" s="63"/>
    </row>
    <row r="93" spans="11:13" ht="13.5" customHeight="1">
      <c r="K93" s="63"/>
      <c r="L93" s="63"/>
      <c r="M93" s="63"/>
    </row>
    <row r="94" spans="11:13" ht="13.5" customHeight="1">
      <c r="K94" s="63"/>
      <c r="L94" s="63"/>
      <c r="M94" s="63"/>
    </row>
    <row r="95" spans="11:13" ht="13.5" customHeight="1">
      <c r="K95" s="63"/>
      <c r="L95" s="63"/>
      <c r="M95" s="63"/>
    </row>
    <row r="96" spans="11:13" ht="13.5" customHeight="1">
      <c r="K96" s="63"/>
      <c r="L96" s="63"/>
      <c r="M96" s="63"/>
    </row>
    <row r="97" spans="11:13" ht="13.5">
      <c r="K97" s="63"/>
      <c r="L97" s="63"/>
      <c r="M97" s="63"/>
    </row>
    <row r="98" spans="11:13" ht="13.5">
      <c r="K98" s="63"/>
      <c r="L98" s="63"/>
      <c r="M98" s="63"/>
    </row>
    <row r="99" spans="11:13" ht="13.5">
      <c r="K99" s="63"/>
      <c r="L99" s="63"/>
      <c r="M99" s="63"/>
    </row>
    <row r="100" spans="11:13" ht="13.5">
      <c r="K100" s="63"/>
      <c r="L100" s="63"/>
      <c r="M100" s="63"/>
    </row>
    <row r="101" spans="11:13" ht="13.5">
      <c r="K101" s="63"/>
      <c r="L101" s="63"/>
      <c r="M101" s="63"/>
    </row>
    <row r="102" spans="11:13" ht="13.5">
      <c r="K102" s="63"/>
      <c r="L102" s="63"/>
      <c r="M102" s="63"/>
    </row>
    <row r="103" spans="11:13" ht="13.5">
      <c r="K103" s="63"/>
      <c r="L103" s="63"/>
      <c r="M103" s="63"/>
    </row>
    <row r="104" spans="11:13" ht="13.5">
      <c r="K104" s="63"/>
      <c r="L104" s="63"/>
      <c r="M104" s="63"/>
    </row>
    <row r="105" spans="11:13" ht="13.5">
      <c r="K105" s="63"/>
      <c r="L105" s="63"/>
      <c r="M105" s="63"/>
    </row>
    <row r="106" spans="11:13" ht="13.5">
      <c r="K106" s="63"/>
      <c r="L106" s="63"/>
      <c r="M106" s="63"/>
    </row>
    <row r="107" spans="11:13" ht="13.5">
      <c r="K107" s="63"/>
      <c r="L107" s="63"/>
      <c r="M107" s="63"/>
    </row>
    <row r="108" spans="11:13" ht="13.5">
      <c r="K108" s="63"/>
      <c r="L108" s="63"/>
      <c r="M108" s="63"/>
    </row>
    <row r="109" spans="11:13" ht="13.5">
      <c r="K109" s="63"/>
      <c r="L109" s="63"/>
      <c r="M109" s="63"/>
    </row>
    <row r="110" spans="11:13" ht="13.5">
      <c r="K110" s="63"/>
      <c r="L110" s="63"/>
      <c r="M110" s="63"/>
    </row>
    <row r="111" spans="11:13" ht="13.5">
      <c r="K111" s="63"/>
      <c r="L111" s="63"/>
      <c r="M111" s="63"/>
    </row>
    <row r="112" spans="11:13" ht="13.5">
      <c r="K112" s="63"/>
      <c r="L112" s="63"/>
      <c r="M112" s="63"/>
    </row>
    <row r="113" spans="11:13" ht="13.5">
      <c r="K113" s="63"/>
      <c r="L113" s="63"/>
      <c r="M113" s="63"/>
    </row>
    <row r="114" spans="11:13" ht="13.5">
      <c r="K114" s="63"/>
      <c r="L114" s="63"/>
      <c r="M114" s="63"/>
    </row>
    <row r="115" spans="11:13" ht="13.5">
      <c r="K115" s="63"/>
      <c r="L115" s="63"/>
      <c r="M115" s="63"/>
    </row>
    <row r="116" spans="11:13" ht="13.5">
      <c r="K116" s="63"/>
      <c r="L116" s="63"/>
      <c r="M116" s="63"/>
    </row>
    <row r="117" spans="11:13" ht="13.5">
      <c r="K117" s="63"/>
      <c r="L117" s="63"/>
      <c r="M117" s="63"/>
    </row>
    <row r="118" spans="11:13" ht="13.5">
      <c r="K118" s="63"/>
      <c r="L118" s="63"/>
      <c r="M118" s="63"/>
    </row>
    <row r="119" spans="11:13" ht="13.5">
      <c r="K119" s="63"/>
      <c r="L119" s="63"/>
      <c r="M119" s="63"/>
    </row>
    <row r="120" spans="11:13" ht="13.5">
      <c r="K120" s="63"/>
      <c r="L120" s="63"/>
      <c r="M120" s="63"/>
    </row>
    <row r="121" spans="11:13" ht="13.5">
      <c r="K121" s="63"/>
      <c r="L121" s="63"/>
      <c r="M121" s="63"/>
    </row>
    <row r="122" spans="11:13" ht="13.5">
      <c r="K122" s="63"/>
      <c r="L122" s="63"/>
      <c r="M122" s="63"/>
    </row>
    <row r="123" spans="11:13" ht="13.5">
      <c r="K123" s="63"/>
      <c r="L123" s="63"/>
      <c r="M123" s="63"/>
    </row>
    <row r="124" spans="11:13" ht="13.5">
      <c r="K124" s="63"/>
      <c r="L124" s="63"/>
      <c r="M124" s="63"/>
    </row>
    <row r="125" spans="11:13" ht="13.5">
      <c r="K125" s="63"/>
      <c r="L125" s="63"/>
      <c r="M125" s="63"/>
    </row>
    <row r="126" spans="11:13" ht="13.5">
      <c r="K126" s="63"/>
      <c r="L126" s="63"/>
      <c r="M126" s="63"/>
    </row>
    <row r="127" spans="11:13" ht="13.5">
      <c r="K127" s="63"/>
      <c r="L127" s="63"/>
      <c r="M127" s="63"/>
    </row>
    <row r="128" spans="11:13" ht="13.5">
      <c r="K128" s="63"/>
      <c r="L128" s="63"/>
      <c r="M128" s="63"/>
    </row>
    <row r="129" spans="11:13" ht="13.5">
      <c r="K129" s="63"/>
      <c r="L129" s="63"/>
      <c r="M129" s="63"/>
    </row>
    <row r="130" spans="11:13" ht="13.5">
      <c r="K130" s="63"/>
      <c r="L130" s="63"/>
      <c r="M130" s="63"/>
    </row>
    <row r="131" spans="11:13" ht="13.5">
      <c r="K131" s="63"/>
      <c r="L131" s="63"/>
      <c r="M131" s="63"/>
    </row>
    <row r="132" spans="11:13" ht="13.5">
      <c r="K132" s="63"/>
      <c r="L132" s="63"/>
      <c r="M132" s="63"/>
    </row>
    <row r="133" spans="11:13" ht="13.5">
      <c r="K133" s="63"/>
      <c r="L133" s="63"/>
      <c r="M133" s="63"/>
    </row>
    <row r="134" spans="11:13" ht="13.5">
      <c r="K134" s="63"/>
      <c r="L134" s="63"/>
      <c r="M134" s="63"/>
    </row>
    <row r="135" spans="11:13" ht="13.5">
      <c r="K135" s="63"/>
      <c r="L135" s="63"/>
      <c r="M135" s="63"/>
    </row>
    <row r="136" spans="11:13" ht="13.5">
      <c r="K136" s="63"/>
      <c r="L136" s="63"/>
      <c r="M136" s="63"/>
    </row>
  </sheetData>
  <sheetProtection/>
  <mergeCells count="6">
    <mergeCell ref="I11:J27"/>
    <mergeCell ref="Q71:S71"/>
    <mergeCell ref="Q3:S3"/>
    <mergeCell ref="H3:N3"/>
    <mergeCell ref="I60:J65"/>
    <mergeCell ref="I32:J56"/>
  </mergeCells>
  <printOptions/>
  <pageMargins left="0.3" right="0.25" top="0.87" bottom="1" header="0.512" footer="0.512"/>
  <pageSetup firstPageNumber="14" useFirstPageNumber="1" horizontalDpi="600" verticalDpi="600" orientation="portrait" paperSize="9" scale="74" r:id="rId2"/>
  <headerFooter alignWithMargins="0">
    <oddFooter>&amp;C&amp;"ＭＳ 明朝,標準"&amp;12&amp;P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B1">
      <selection activeCell="H37" sqref="H37"/>
    </sheetView>
  </sheetViews>
  <sheetFormatPr defaultColWidth="9.00390625" defaultRowHeight="13.5"/>
  <cols>
    <col min="1" max="1" width="1.4921875" style="235" hidden="1" customWidth="1"/>
    <col min="2" max="2" width="1.4921875" style="235" customWidth="1"/>
    <col min="3" max="3" width="8.50390625" style="235" customWidth="1"/>
    <col min="4" max="4" width="7.25390625" style="235" customWidth="1"/>
    <col min="5" max="5" width="9.625" style="235" customWidth="1"/>
    <col min="6" max="6" width="9.375" style="235" customWidth="1"/>
    <col min="7" max="7" width="9.25390625" style="235" customWidth="1"/>
    <col min="8" max="8" width="9.125" style="235" customWidth="1"/>
    <col min="9" max="9" width="9.00390625" style="235" customWidth="1"/>
    <col min="10" max="10" width="9.125" style="235" customWidth="1"/>
    <col min="11" max="11" width="9.625" style="235" customWidth="1"/>
    <col min="12" max="12" width="9.125" style="235" customWidth="1"/>
    <col min="13" max="16384" width="9.00390625" style="235" customWidth="1"/>
  </cols>
  <sheetData>
    <row r="1" spans="5:6" ht="9" customHeight="1">
      <c r="E1" s="188"/>
      <c r="F1" s="188"/>
    </row>
    <row r="2" spans="2:12" ht="19.5" customHeight="1">
      <c r="B2" s="188" t="s">
        <v>1</v>
      </c>
      <c r="C2" s="188"/>
      <c r="D2" s="188"/>
      <c r="E2" s="236"/>
      <c r="F2" s="236"/>
      <c r="G2" s="236"/>
      <c r="H2" s="236"/>
      <c r="I2" s="236"/>
      <c r="J2" s="236"/>
      <c r="K2" s="483"/>
      <c r="L2" s="483"/>
    </row>
    <row r="3" spans="2:12" ht="13.5" customHeight="1">
      <c r="B3" s="143"/>
      <c r="C3" s="142"/>
      <c r="D3" s="142"/>
      <c r="E3" s="238"/>
      <c r="F3" s="238"/>
      <c r="G3" s="238"/>
      <c r="H3" s="238"/>
      <c r="I3" s="238"/>
      <c r="J3" s="238"/>
      <c r="K3" s="483" t="s">
        <v>531</v>
      </c>
      <c r="L3" s="483"/>
    </row>
    <row r="4" spans="2:12" ht="16.5" customHeight="1">
      <c r="B4" s="239"/>
      <c r="C4" s="504" t="s">
        <v>4</v>
      </c>
      <c r="D4" s="505"/>
      <c r="E4" s="490" t="s">
        <v>5</v>
      </c>
      <c r="F4" s="496" t="s">
        <v>23</v>
      </c>
      <c r="G4" s="497"/>
      <c r="H4" s="498"/>
      <c r="I4" s="493" t="s">
        <v>24</v>
      </c>
      <c r="J4" s="493" t="s">
        <v>25</v>
      </c>
      <c r="K4" s="501" t="s">
        <v>259</v>
      </c>
      <c r="L4" s="490" t="s">
        <v>6</v>
      </c>
    </row>
    <row r="5" spans="1:12" ht="13.5">
      <c r="A5" s="240"/>
      <c r="B5" s="241"/>
      <c r="C5" s="506"/>
      <c r="D5" s="507"/>
      <c r="E5" s="492"/>
      <c r="F5" s="490" t="s">
        <v>331</v>
      </c>
      <c r="G5" s="490" t="s">
        <v>332</v>
      </c>
      <c r="H5" s="490" t="s">
        <v>333</v>
      </c>
      <c r="I5" s="494"/>
      <c r="J5" s="494"/>
      <c r="K5" s="502"/>
      <c r="L5" s="492"/>
    </row>
    <row r="6" spans="1:12" ht="24" customHeight="1">
      <c r="A6" s="240"/>
      <c r="B6" s="241"/>
      <c r="C6" s="508"/>
      <c r="D6" s="509"/>
      <c r="E6" s="491"/>
      <c r="F6" s="491"/>
      <c r="G6" s="491"/>
      <c r="H6" s="491"/>
      <c r="I6" s="495"/>
      <c r="J6" s="495"/>
      <c r="K6" s="503"/>
      <c r="L6" s="491"/>
    </row>
    <row r="7" spans="1:12" ht="12.75" customHeight="1">
      <c r="A7" s="240"/>
      <c r="B7" s="242"/>
      <c r="C7" s="436"/>
      <c r="D7" s="435"/>
      <c r="E7" s="243" t="s">
        <v>334</v>
      </c>
      <c r="F7" s="243" t="s">
        <v>26</v>
      </c>
      <c r="G7" s="243" t="s">
        <v>26</v>
      </c>
      <c r="H7" s="243" t="s">
        <v>26</v>
      </c>
      <c r="I7" s="244" t="s">
        <v>26</v>
      </c>
      <c r="J7" s="244" t="s">
        <v>26</v>
      </c>
      <c r="K7" s="244" t="s">
        <v>26</v>
      </c>
      <c r="L7" s="245" t="s">
        <v>335</v>
      </c>
    </row>
    <row r="8" spans="1:18" ht="19.5" customHeight="1">
      <c r="A8" s="240"/>
      <c r="B8" s="249"/>
      <c r="C8" s="512" t="s">
        <v>330</v>
      </c>
      <c r="D8" s="513"/>
      <c r="E8" s="85">
        <v>25258</v>
      </c>
      <c r="F8" s="85">
        <v>70120</v>
      </c>
      <c r="G8" s="85">
        <v>34531</v>
      </c>
      <c r="H8" s="85">
        <v>35589</v>
      </c>
      <c r="I8" s="280">
        <v>2.78</v>
      </c>
      <c r="J8" s="281" t="s">
        <v>337</v>
      </c>
      <c r="K8" s="359" t="s">
        <v>336</v>
      </c>
      <c r="L8" s="246">
        <v>389.4</v>
      </c>
      <c r="O8" s="247"/>
      <c r="P8" s="247"/>
      <c r="Q8" s="247"/>
      <c r="R8" s="247"/>
    </row>
    <row r="9" spans="1:18" ht="19.5" customHeight="1">
      <c r="A9" s="240"/>
      <c r="B9" s="249"/>
      <c r="C9" s="512">
        <v>21</v>
      </c>
      <c r="D9" s="513"/>
      <c r="E9" s="250">
        <v>25478</v>
      </c>
      <c r="F9" s="250">
        <v>69811</v>
      </c>
      <c r="G9" s="250">
        <v>34404</v>
      </c>
      <c r="H9" s="250">
        <v>35407</v>
      </c>
      <c r="I9" s="251">
        <v>2.74</v>
      </c>
      <c r="J9" s="252">
        <v>-309</v>
      </c>
      <c r="K9" s="282">
        <v>97.2</v>
      </c>
      <c r="L9" s="253">
        <v>387.6</v>
      </c>
      <c r="O9" s="247"/>
      <c r="P9" s="247"/>
      <c r="Q9" s="247"/>
      <c r="R9" s="247"/>
    </row>
    <row r="10" spans="1:18" ht="19.5" customHeight="1">
      <c r="A10" s="240"/>
      <c r="B10" s="249"/>
      <c r="C10" s="512">
        <v>22</v>
      </c>
      <c r="D10" s="513"/>
      <c r="E10" s="250">
        <v>25608</v>
      </c>
      <c r="F10" s="250">
        <v>69390</v>
      </c>
      <c r="G10" s="250">
        <v>34149</v>
      </c>
      <c r="H10" s="250">
        <v>35241</v>
      </c>
      <c r="I10" s="251">
        <v>2.71</v>
      </c>
      <c r="J10" s="252">
        <v>-421</v>
      </c>
      <c r="K10" s="282">
        <v>96.9</v>
      </c>
      <c r="L10" s="253">
        <v>385.3</v>
      </c>
      <c r="O10" s="247"/>
      <c r="P10" s="247"/>
      <c r="Q10" s="247"/>
      <c r="R10" s="247"/>
    </row>
    <row r="11" spans="1:18" ht="19.5" customHeight="1">
      <c r="A11" s="240"/>
      <c r="B11" s="249"/>
      <c r="C11" s="512">
        <v>23</v>
      </c>
      <c r="D11" s="513"/>
      <c r="E11" s="250">
        <v>25806</v>
      </c>
      <c r="F11" s="250">
        <v>68989</v>
      </c>
      <c r="G11" s="250">
        <v>33957</v>
      </c>
      <c r="H11" s="250">
        <v>35032</v>
      </c>
      <c r="I11" s="251">
        <v>2.67</v>
      </c>
      <c r="J11" s="252" t="s">
        <v>348</v>
      </c>
      <c r="K11" s="282">
        <v>96.9</v>
      </c>
      <c r="L11" s="253">
        <v>383.1</v>
      </c>
      <c r="O11" s="247"/>
      <c r="P11" s="247"/>
      <c r="Q11" s="247"/>
      <c r="R11" s="247"/>
    </row>
    <row r="12" spans="1:18" ht="19.5" customHeight="1">
      <c r="A12" s="240"/>
      <c r="B12" s="249"/>
      <c r="C12" s="514">
        <v>24</v>
      </c>
      <c r="D12" s="515"/>
      <c r="E12" s="250">
        <v>25955</v>
      </c>
      <c r="F12" s="250">
        <f>G12+H12</f>
        <v>68616</v>
      </c>
      <c r="G12" s="250">
        <v>33730</v>
      </c>
      <c r="H12" s="250">
        <v>34886</v>
      </c>
      <c r="I12" s="251">
        <f>F12/E12</f>
        <v>2.6436524754382584</v>
      </c>
      <c r="J12" s="252">
        <f>F12-F11</f>
        <v>-373</v>
      </c>
      <c r="K12" s="282">
        <v>96.7</v>
      </c>
      <c r="L12" s="374" t="s">
        <v>537</v>
      </c>
      <c r="O12" s="247"/>
      <c r="P12" s="247"/>
      <c r="Q12" s="247"/>
      <c r="R12" s="247"/>
    </row>
    <row r="13" spans="11:12" ht="19.5" customHeight="1">
      <c r="K13" s="483" t="s">
        <v>338</v>
      </c>
      <c r="L13" s="483"/>
    </row>
    <row r="14" spans="11:12" ht="19.5" customHeight="1">
      <c r="K14" s="237"/>
      <c r="L14" s="237"/>
    </row>
    <row r="15" spans="11:12" ht="19.5" customHeight="1">
      <c r="K15" s="237"/>
      <c r="L15" s="237"/>
    </row>
    <row r="16" ht="19.5" customHeight="1">
      <c r="B16" s="197" t="s">
        <v>9</v>
      </c>
    </row>
    <row r="17" spans="3:13" ht="15.75" customHeight="1">
      <c r="C17" s="197"/>
      <c r="D17" s="197"/>
      <c r="E17" s="188"/>
      <c r="L17" s="483" t="s">
        <v>531</v>
      </c>
      <c r="M17" s="483"/>
    </row>
    <row r="18" spans="2:13" ht="19.5" customHeight="1">
      <c r="B18" s="254"/>
      <c r="C18" s="496" t="s">
        <v>220</v>
      </c>
      <c r="D18" s="498"/>
      <c r="E18" s="255" t="s">
        <v>10</v>
      </c>
      <c r="F18" s="255" t="s">
        <v>11</v>
      </c>
      <c r="G18" s="255" t="s">
        <v>12</v>
      </c>
      <c r="H18" s="255" t="s">
        <v>13</v>
      </c>
      <c r="I18" s="255" t="s">
        <v>14</v>
      </c>
      <c r="J18" s="255" t="s">
        <v>15</v>
      </c>
      <c r="K18" s="255" t="s">
        <v>16</v>
      </c>
      <c r="L18" s="255" t="s">
        <v>17</v>
      </c>
      <c r="M18" s="255" t="s">
        <v>18</v>
      </c>
    </row>
    <row r="19" spans="2:13" ht="12" customHeight="1">
      <c r="B19" s="256"/>
      <c r="C19" s="436"/>
      <c r="D19" s="435"/>
      <c r="E19" s="257" t="s">
        <v>26</v>
      </c>
      <c r="F19" s="244" t="s">
        <v>26</v>
      </c>
      <c r="G19" s="244" t="s">
        <v>26</v>
      </c>
      <c r="H19" s="244" t="s">
        <v>26</v>
      </c>
      <c r="I19" s="244" t="s">
        <v>26</v>
      </c>
      <c r="J19" s="258" t="s">
        <v>26</v>
      </c>
      <c r="K19" s="258" t="s">
        <v>26</v>
      </c>
      <c r="L19" s="258" t="s">
        <v>26</v>
      </c>
      <c r="M19" s="259" t="s">
        <v>26</v>
      </c>
    </row>
    <row r="20" spans="2:13" ht="19.5" customHeight="1">
      <c r="B20" s="262"/>
      <c r="C20" s="512" t="s">
        <v>330</v>
      </c>
      <c r="D20" s="513"/>
      <c r="E20" s="261">
        <v>551</v>
      </c>
      <c r="F20" s="238">
        <v>169</v>
      </c>
      <c r="G20" s="238">
        <v>52</v>
      </c>
      <c r="H20" s="238">
        <v>9</v>
      </c>
      <c r="I20" s="238">
        <v>46</v>
      </c>
      <c r="J20" s="238">
        <v>6</v>
      </c>
      <c r="K20" s="238">
        <v>12</v>
      </c>
      <c r="L20" s="238">
        <v>25</v>
      </c>
      <c r="M20" s="248">
        <v>102</v>
      </c>
    </row>
    <row r="21" spans="2:13" ht="19.5" customHeight="1">
      <c r="B21" s="262"/>
      <c r="C21" s="512">
        <v>21</v>
      </c>
      <c r="D21" s="513"/>
      <c r="E21" s="261">
        <v>524</v>
      </c>
      <c r="F21" s="238">
        <v>168</v>
      </c>
      <c r="G21" s="238">
        <v>52</v>
      </c>
      <c r="H21" s="238">
        <v>9</v>
      </c>
      <c r="I21" s="238">
        <v>46</v>
      </c>
      <c r="J21" s="238">
        <v>7</v>
      </c>
      <c r="K21" s="238">
        <v>8</v>
      </c>
      <c r="L21" s="238">
        <v>25</v>
      </c>
      <c r="M21" s="248">
        <v>80</v>
      </c>
    </row>
    <row r="22" spans="2:13" ht="19.5" customHeight="1">
      <c r="B22" s="262"/>
      <c r="C22" s="512">
        <v>22</v>
      </c>
      <c r="D22" s="513"/>
      <c r="E22" s="261">
        <v>534</v>
      </c>
      <c r="F22" s="238">
        <v>163</v>
      </c>
      <c r="G22" s="238">
        <v>53</v>
      </c>
      <c r="H22" s="238">
        <v>9</v>
      </c>
      <c r="I22" s="238">
        <v>36</v>
      </c>
      <c r="J22" s="238">
        <v>5</v>
      </c>
      <c r="K22" s="238">
        <v>8</v>
      </c>
      <c r="L22" s="238">
        <v>32</v>
      </c>
      <c r="M22" s="248">
        <v>86</v>
      </c>
    </row>
    <row r="23" spans="2:13" ht="19.5" customHeight="1">
      <c r="B23" s="262"/>
      <c r="C23" s="512">
        <v>23</v>
      </c>
      <c r="D23" s="513"/>
      <c r="E23" s="263">
        <v>538</v>
      </c>
      <c r="F23" s="264">
        <v>174</v>
      </c>
      <c r="G23" s="264">
        <v>53</v>
      </c>
      <c r="H23" s="264">
        <v>9</v>
      </c>
      <c r="I23" s="264">
        <v>35</v>
      </c>
      <c r="J23" s="264">
        <v>5</v>
      </c>
      <c r="K23" s="264">
        <v>8</v>
      </c>
      <c r="L23" s="264">
        <v>24</v>
      </c>
      <c r="M23" s="253">
        <v>86</v>
      </c>
    </row>
    <row r="24" spans="2:13" ht="19.5" customHeight="1">
      <c r="B24" s="262"/>
      <c r="C24" s="514">
        <v>24</v>
      </c>
      <c r="D24" s="515"/>
      <c r="E24" s="263">
        <v>546</v>
      </c>
      <c r="F24" s="264">
        <v>205</v>
      </c>
      <c r="G24" s="264">
        <v>47</v>
      </c>
      <c r="H24" s="264">
        <v>8</v>
      </c>
      <c r="I24" s="264">
        <v>31</v>
      </c>
      <c r="J24" s="264">
        <v>5</v>
      </c>
      <c r="K24" s="264">
        <v>6</v>
      </c>
      <c r="L24" s="264">
        <v>24</v>
      </c>
      <c r="M24" s="253">
        <v>81</v>
      </c>
    </row>
    <row r="25" spans="5:13" ht="18.75" customHeight="1">
      <c r="E25" s="236"/>
      <c r="F25" s="236"/>
      <c r="G25" s="236"/>
      <c r="H25" s="236"/>
      <c r="I25" s="236"/>
      <c r="J25" s="236"/>
      <c r="K25" s="236"/>
      <c r="M25" s="237" t="s">
        <v>338</v>
      </c>
    </row>
    <row r="26" spans="5:13" ht="19.5" customHeight="1">
      <c r="E26" s="238"/>
      <c r="F26" s="238"/>
      <c r="G26" s="483" t="s">
        <v>531</v>
      </c>
      <c r="H26" s="483"/>
      <c r="I26" s="236"/>
      <c r="J26" s="236"/>
      <c r="K26" s="236"/>
      <c r="L26" s="236"/>
      <c r="M26" s="236"/>
    </row>
    <row r="27" spans="2:9" ht="19.5" customHeight="1">
      <c r="B27" s="254"/>
      <c r="C27" s="496" t="s">
        <v>220</v>
      </c>
      <c r="D27" s="498"/>
      <c r="E27" s="265" t="s">
        <v>19</v>
      </c>
      <c r="F27" s="255" t="s">
        <v>20</v>
      </c>
      <c r="G27" s="255" t="s">
        <v>21</v>
      </c>
      <c r="H27" s="255" t="s">
        <v>22</v>
      </c>
      <c r="I27" s="260"/>
    </row>
    <row r="28" spans="2:9" ht="12" customHeight="1">
      <c r="B28" s="254"/>
      <c r="C28" s="436"/>
      <c r="D28" s="435"/>
      <c r="E28" s="257" t="s">
        <v>26</v>
      </c>
      <c r="F28" s="244" t="s">
        <v>26</v>
      </c>
      <c r="G28" s="244" t="s">
        <v>26</v>
      </c>
      <c r="H28" s="245" t="s">
        <v>26</v>
      </c>
      <c r="I28" s="236"/>
    </row>
    <row r="29" spans="2:8" ht="19.5" customHeight="1">
      <c r="B29" s="262"/>
      <c r="C29" s="512" t="s">
        <v>330</v>
      </c>
      <c r="D29" s="513"/>
      <c r="E29" s="238">
        <v>18</v>
      </c>
      <c r="F29" s="238">
        <v>11</v>
      </c>
      <c r="G29" s="238">
        <v>2</v>
      </c>
      <c r="H29" s="248">
        <v>99</v>
      </c>
    </row>
    <row r="30" spans="2:8" ht="19.5" customHeight="1">
      <c r="B30" s="262"/>
      <c r="C30" s="512">
        <v>21</v>
      </c>
      <c r="D30" s="513"/>
      <c r="E30" s="264">
        <v>18</v>
      </c>
      <c r="F30" s="264">
        <v>9</v>
      </c>
      <c r="G30" s="264">
        <v>3</v>
      </c>
      <c r="H30" s="253">
        <v>99</v>
      </c>
    </row>
    <row r="31" spans="2:8" ht="19.5" customHeight="1">
      <c r="B31" s="262"/>
      <c r="C31" s="512">
        <v>22</v>
      </c>
      <c r="D31" s="513"/>
      <c r="E31" s="264">
        <v>23</v>
      </c>
      <c r="F31" s="264">
        <v>9</v>
      </c>
      <c r="G31" s="264">
        <v>2</v>
      </c>
      <c r="H31" s="253">
        <v>108</v>
      </c>
    </row>
    <row r="32" spans="2:8" ht="19.5" customHeight="1">
      <c r="B32" s="262"/>
      <c r="C32" s="512">
        <v>23</v>
      </c>
      <c r="D32" s="513"/>
      <c r="E32" s="264">
        <v>24</v>
      </c>
      <c r="F32" s="264">
        <v>6</v>
      </c>
      <c r="G32" s="264">
        <v>4</v>
      </c>
      <c r="H32" s="253">
        <v>110</v>
      </c>
    </row>
    <row r="33" spans="2:8" ht="19.5" customHeight="1">
      <c r="B33" s="262"/>
      <c r="C33" s="514">
        <v>24</v>
      </c>
      <c r="D33" s="515"/>
      <c r="E33" s="264">
        <v>23</v>
      </c>
      <c r="F33" s="264">
        <v>7</v>
      </c>
      <c r="G33" s="264">
        <v>5</v>
      </c>
      <c r="H33" s="253">
        <v>104</v>
      </c>
    </row>
    <row r="34" spans="2:9" ht="19.5" customHeight="1">
      <c r="B34" s="236"/>
      <c r="C34" s="236"/>
      <c r="D34" s="236"/>
      <c r="H34" s="237" t="s">
        <v>338</v>
      </c>
      <c r="I34" s="237"/>
    </row>
    <row r="35" ht="19.5" customHeight="1"/>
    <row r="36" spans="2:13" ht="19.5" customHeight="1">
      <c r="B36" s="266"/>
      <c r="C36" s="189" t="s">
        <v>347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2:13" ht="14.25" customHeight="1">
      <c r="B37" s="266"/>
      <c r="C37" s="266"/>
      <c r="D37" s="189"/>
      <c r="E37" s="267"/>
      <c r="F37" s="267"/>
      <c r="G37" s="267"/>
      <c r="H37" s="267"/>
      <c r="I37" s="267"/>
      <c r="J37" s="267"/>
      <c r="K37" s="267"/>
      <c r="L37" s="483" t="s">
        <v>530</v>
      </c>
      <c r="M37" s="483"/>
    </row>
    <row r="38" spans="2:13" ht="19.5" customHeight="1">
      <c r="B38" s="266"/>
      <c r="C38" s="510" t="s">
        <v>529</v>
      </c>
      <c r="D38" s="505"/>
      <c r="E38" s="484" t="s">
        <v>27</v>
      </c>
      <c r="F38" s="485"/>
      <c r="G38" s="486"/>
      <c r="H38" s="484" t="s">
        <v>28</v>
      </c>
      <c r="I38" s="485"/>
      <c r="J38" s="486"/>
      <c r="K38" s="487" t="s">
        <v>29</v>
      </c>
      <c r="L38" s="488"/>
      <c r="M38" s="489"/>
    </row>
    <row r="39" spans="2:13" ht="19.5" customHeight="1">
      <c r="B39" s="266"/>
      <c r="C39" s="511"/>
      <c r="D39" s="509"/>
      <c r="E39" s="268" t="s">
        <v>30</v>
      </c>
      <c r="F39" s="269" t="s">
        <v>31</v>
      </c>
      <c r="G39" s="269" t="s">
        <v>32</v>
      </c>
      <c r="H39" s="269" t="s">
        <v>33</v>
      </c>
      <c r="I39" s="269" t="s">
        <v>34</v>
      </c>
      <c r="J39" s="269" t="s">
        <v>339</v>
      </c>
      <c r="K39" s="269" t="s">
        <v>35</v>
      </c>
      <c r="L39" s="269" t="s">
        <v>36</v>
      </c>
      <c r="M39" s="269" t="s">
        <v>263</v>
      </c>
    </row>
    <row r="40" spans="2:13" ht="12.75" customHeight="1">
      <c r="B40" s="266"/>
      <c r="C40" s="436"/>
      <c r="D40" s="435"/>
      <c r="E40" s="270" t="s">
        <v>26</v>
      </c>
      <c r="F40" s="271" t="s">
        <v>26</v>
      </c>
      <c r="G40" s="271" t="s">
        <v>26</v>
      </c>
      <c r="H40" s="271" t="s">
        <v>26</v>
      </c>
      <c r="I40" s="271" t="s">
        <v>26</v>
      </c>
      <c r="J40" s="271" t="s">
        <v>26</v>
      </c>
      <c r="K40" s="271" t="s">
        <v>37</v>
      </c>
      <c r="L40" s="271" t="s">
        <v>37</v>
      </c>
      <c r="M40" s="272" t="s">
        <v>37</v>
      </c>
    </row>
    <row r="41" spans="2:13" ht="19.5" customHeight="1">
      <c r="B41" s="266"/>
      <c r="C41" s="512" t="s">
        <v>330</v>
      </c>
      <c r="D41" s="513"/>
      <c r="E41" s="314">
        <v>534</v>
      </c>
      <c r="F41" s="315">
        <v>668</v>
      </c>
      <c r="G41" s="316">
        <v>-134</v>
      </c>
      <c r="H41" s="317">
        <v>1756</v>
      </c>
      <c r="I41" s="317">
        <v>1943</v>
      </c>
      <c r="J41" s="316">
        <v>-187</v>
      </c>
      <c r="K41" s="315">
        <v>339</v>
      </c>
      <c r="L41" s="315">
        <v>145</v>
      </c>
      <c r="M41" s="318">
        <v>12</v>
      </c>
    </row>
    <row r="42" spans="2:13" ht="19.5" customHeight="1">
      <c r="B42" s="266"/>
      <c r="C42" s="512">
        <v>21</v>
      </c>
      <c r="D42" s="513"/>
      <c r="E42" s="273">
        <v>477</v>
      </c>
      <c r="F42" s="274">
        <v>735</v>
      </c>
      <c r="G42" s="275">
        <v>-258</v>
      </c>
      <c r="H42" s="276">
        <v>1639</v>
      </c>
      <c r="I42" s="276">
        <v>1820</v>
      </c>
      <c r="J42" s="275">
        <v>-181</v>
      </c>
      <c r="K42" s="274">
        <v>312</v>
      </c>
      <c r="L42" s="274">
        <v>154</v>
      </c>
      <c r="M42" s="277">
        <v>15</v>
      </c>
    </row>
    <row r="43" spans="2:13" ht="19.5" customHeight="1">
      <c r="B43" s="266"/>
      <c r="C43" s="512">
        <v>22</v>
      </c>
      <c r="D43" s="513"/>
      <c r="E43" s="273">
        <v>494</v>
      </c>
      <c r="F43" s="274">
        <v>736</v>
      </c>
      <c r="G43" s="275">
        <v>-242</v>
      </c>
      <c r="H43" s="276">
        <v>1611</v>
      </c>
      <c r="I43" s="276">
        <v>1786</v>
      </c>
      <c r="J43" s="275">
        <v>-175</v>
      </c>
      <c r="K43" s="274">
        <v>352</v>
      </c>
      <c r="L43" s="274">
        <v>202</v>
      </c>
      <c r="M43" s="277">
        <v>11</v>
      </c>
    </row>
    <row r="44" spans="2:13" ht="19.5" customHeight="1">
      <c r="B44" s="266"/>
      <c r="C44" s="514">
        <v>23</v>
      </c>
      <c r="D44" s="515"/>
      <c r="E44" s="274">
        <v>478</v>
      </c>
      <c r="F44" s="274">
        <v>724</v>
      </c>
      <c r="G44" s="275">
        <f>E44-F44</f>
        <v>-246</v>
      </c>
      <c r="H44" s="276">
        <v>1624</v>
      </c>
      <c r="I44" s="276">
        <v>1781</v>
      </c>
      <c r="J44" s="275">
        <f>H44-I44</f>
        <v>-157</v>
      </c>
      <c r="K44" s="274">
        <v>309</v>
      </c>
      <c r="L44" s="274">
        <v>117</v>
      </c>
      <c r="M44" s="277">
        <v>13</v>
      </c>
    </row>
    <row r="45" spans="2:13" ht="19.5" customHeight="1">
      <c r="B45" s="266"/>
      <c r="C45" s="266"/>
      <c r="D45" s="266"/>
      <c r="E45" s="266"/>
      <c r="F45" s="266"/>
      <c r="G45" s="266"/>
      <c r="H45" s="266"/>
      <c r="I45" s="266"/>
      <c r="J45" s="266"/>
      <c r="K45" s="499" t="s">
        <v>340</v>
      </c>
      <c r="L45" s="500"/>
      <c r="M45" s="500"/>
    </row>
  </sheetData>
  <sheetProtection/>
  <mergeCells count="42">
    <mergeCell ref="C31:D31"/>
    <mergeCell ref="C43:D43"/>
    <mergeCell ref="C44:D44"/>
    <mergeCell ref="C32:D32"/>
    <mergeCell ref="C33:D33"/>
    <mergeCell ref="C41:D41"/>
    <mergeCell ref="C42:D42"/>
    <mergeCell ref="C21:D21"/>
    <mergeCell ref="C22:D22"/>
    <mergeCell ref="C23:D23"/>
    <mergeCell ref="C24:D24"/>
    <mergeCell ref="C29:D29"/>
    <mergeCell ref="C30:D30"/>
    <mergeCell ref="C8:D8"/>
    <mergeCell ref="C12:D12"/>
    <mergeCell ref="C11:D11"/>
    <mergeCell ref="C10:D10"/>
    <mergeCell ref="C9:D9"/>
    <mergeCell ref="C20:D20"/>
    <mergeCell ref="K45:M45"/>
    <mergeCell ref="J4:J6"/>
    <mergeCell ref="K4:K6"/>
    <mergeCell ref="C27:D27"/>
    <mergeCell ref="C4:D6"/>
    <mergeCell ref="C18:D18"/>
    <mergeCell ref="K13:L13"/>
    <mergeCell ref="E4:E6"/>
    <mergeCell ref="F5:F6"/>
    <mergeCell ref="C38:D39"/>
    <mergeCell ref="K2:L2"/>
    <mergeCell ref="K3:L3"/>
    <mergeCell ref="H5:H6"/>
    <mergeCell ref="L4:L6"/>
    <mergeCell ref="I4:I6"/>
    <mergeCell ref="F4:H4"/>
    <mergeCell ref="G5:G6"/>
    <mergeCell ref="L17:M17"/>
    <mergeCell ref="G26:H26"/>
    <mergeCell ref="L37:M37"/>
    <mergeCell ref="E38:G38"/>
    <mergeCell ref="H38:J38"/>
    <mergeCell ref="K38:M38"/>
  </mergeCells>
  <printOptions/>
  <pageMargins left="0.6692913385826772" right="0.4724409448818898" top="0.3937007874015748" bottom="0.3937007874015748" header="0.5118110236220472" footer="0.5118110236220472"/>
  <pageSetup firstPageNumber="15" useFirstPageNumber="1" horizontalDpi="600" verticalDpi="600" orientation="portrait" paperSize="9" scale="90" r:id="rId1"/>
  <headerFooter alignWithMargins="0">
    <oddFooter>&amp;C&amp;"ＭＳ 明朝,標準"&amp;P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.875" style="5" customWidth="1"/>
    <col min="2" max="2" width="4.00390625" style="5" customWidth="1"/>
    <col min="3" max="3" width="14.75390625" style="5" customWidth="1"/>
    <col min="4" max="4" width="10.125" style="5" customWidth="1"/>
    <col min="5" max="5" width="10.25390625" style="5" customWidth="1"/>
    <col min="6" max="6" width="10.625" style="5" customWidth="1"/>
    <col min="7" max="7" width="5.375" style="5" customWidth="1"/>
    <col min="8" max="8" width="3.875" style="5" customWidth="1"/>
    <col min="9" max="9" width="16.25390625" style="5" customWidth="1"/>
    <col min="10" max="11" width="11.875" style="5" customWidth="1"/>
    <col min="12" max="16384" width="9.00390625" style="5" customWidth="1"/>
  </cols>
  <sheetData>
    <row r="1" spans="1:3" ht="5.25" customHeight="1">
      <c r="A1" s="4"/>
      <c r="B1" s="4"/>
      <c r="C1" s="4"/>
    </row>
    <row r="2" spans="1:3" ht="15" customHeight="1">
      <c r="A2" s="4"/>
      <c r="B2" s="217" t="s">
        <v>39</v>
      </c>
      <c r="C2" s="4"/>
    </row>
    <row r="3" spans="1:11" ht="13.5">
      <c r="A3" s="4"/>
      <c r="B3" s="190"/>
      <c r="C3" s="4"/>
      <c r="F3" s="101" t="s">
        <v>493</v>
      </c>
      <c r="J3" s="101"/>
      <c r="K3" s="101" t="s">
        <v>493</v>
      </c>
    </row>
    <row r="4" spans="1:12" ht="20.25" customHeight="1">
      <c r="A4" s="4"/>
      <c r="B4" s="520" t="s">
        <v>38</v>
      </c>
      <c r="C4" s="521"/>
      <c r="D4" s="135" t="s">
        <v>330</v>
      </c>
      <c r="E4" s="135" t="s">
        <v>344</v>
      </c>
      <c r="F4" s="135" t="s">
        <v>345</v>
      </c>
      <c r="H4" s="520" t="s">
        <v>38</v>
      </c>
      <c r="I4" s="521"/>
      <c r="J4" s="135" t="s">
        <v>349</v>
      </c>
      <c r="K4" s="135" t="s">
        <v>533</v>
      </c>
      <c r="L4" s="283"/>
    </row>
    <row r="5" spans="1:12" ht="9" customHeight="1">
      <c r="A5" s="4"/>
      <c r="B5" s="145"/>
      <c r="C5" s="146"/>
      <c r="D5" s="205" t="s">
        <v>40</v>
      </c>
      <c r="E5" s="205" t="s">
        <v>40</v>
      </c>
      <c r="F5" s="205" t="s">
        <v>40</v>
      </c>
      <c r="H5" s="145"/>
      <c r="I5" s="146"/>
      <c r="J5" s="205" t="s">
        <v>350</v>
      </c>
      <c r="K5" s="372" t="s">
        <v>350</v>
      </c>
      <c r="L5" s="283"/>
    </row>
    <row r="6" spans="1:12" ht="21.75" customHeight="1">
      <c r="A6" s="4"/>
      <c r="B6" s="518" t="s">
        <v>264</v>
      </c>
      <c r="C6" s="519"/>
      <c r="D6" s="210">
        <v>25258</v>
      </c>
      <c r="E6" s="210">
        <v>25478</v>
      </c>
      <c r="F6" s="210">
        <v>25608</v>
      </c>
      <c r="G6" s="233"/>
      <c r="H6" s="527" t="s">
        <v>351</v>
      </c>
      <c r="I6" s="528"/>
      <c r="J6" s="210">
        <f>J7+J28+J39+J50+J59+J71+J78+J85</f>
        <v>25806</v>
      </c>
      <c r="K6" s="378">
        <v>25955</v>
      </c>
      <c r="L6" s="283"/>
    </row>
    <row r="7" spans="1:12" ht="22.5" customHeight="1">
      <c r="A7" s="4"/>
      <c r="B7" s="522" t="s">
        <v>41</v>
      </c>
      <c r="C7" s="523"/>
      <c r="D7" s="203">
        <v>8003</v>
      </c>
      <c r="E7" s="203">
        <v>8081</v>
      </c>
      <c r="F7" s="203">
        <f>SUM(F8:F27)</f>
        <v>8119</v>
      </c>
      <c r="H7" s="529" t="s">
        <v>352</v>
      </c>
      <c r="I7" s="530"/>
      <c r="J7" s="203">
        <f>SUM(J8:J27)</f>
        <v>8177</v>
      </c>
      <c r="K7" s="379">
        <f>SUM(K8:K27)</f>
        <v>8278</v>
      </c>
      <c r="L7" s="283"/>
    </row>
    <row r="8" spans="1:12" ht="15" customHeight="1">
      <c r="A8" s="4"/>
      <c r="B8" s="102">
        <v>1</v>
      </c>
      <c r="C8" s="103" t="s">
        <v>42</v>
      </c>
      <c r="D8" s="211">
        <v>552</v>
      </c>
      <c r="E8" s="211">
        <v>540</v>
      </c>
      <c r="F8" s="211">
        <v>530</v>
      </c>
      <c r="H8" s="102">
        <v>1</v>
      </c>
      <c r="I8" s="103" t="s">
        <v>353</v>
      </c>
      <c r="J8" s="211">
        <v>525</v>
      </c>
      <c r="K8" s="375">
        <v>522</v>
      </c>
      <c r="L8" s="283"/>
    </row>
    <row r="9" spans="1:12" ht="15" customHeight="1">
      <c r="A9" s="4"/>
      <c r="B9" s="102">
        <v>2</v>
      </c>
      <c r="C9" s="104" t="s">
        <v>43</v>
      </c>
      <c r="D9" s="211">
        <v>150</v>
      </c>
      <c r="E9" s="211">
        <v>148</v>
      </c>
      <c r="F9" s="211">
        <v>143</v>
      </c>
      <c r="H9" s="102">
        <v>2</v>
      </c>
      <c r="I9" s="104" t="s">
        <v>354</v>
      </c>
      <c r="J9" s="211">
        <v>140</v>
      </c>
      <c r="K9" s="376">
        <v>147</v>
      </c>
      <c r="L9" s="283"/>
    </row>
    <row r="10" spans="1:12" ht="13.5">
      <c r="A10" s="4"/>
      <c r="B10" s="102">
        <v>3</v>
      </c>
      <c r="C10" s="105" t="s">
        <v>44</v>
      </c>
      <c r="D10" s="211">
        <v>335</v>
      </c>
      <c r="E10" s="211">
        <v>337</v>
      </c>
      <c r="F10" s="211">
        <v>336</v>
      </c>
      <c r="H10" s="102">
        <v>3</v>
      </c>
      <c r="I10" s="105" t="s">
        <v>355</v>
      </c>
      <c r="J10" s="211">
        <v>351</v>
      </c>
      <c r="K10" s="376">
        <v>354</v>
      </c>
      <c r="L10" s="283"/>
    </row>
    <row r="11" spans="1:12" ht="13.5">
      <c r="A11" s="4"/>
      <c r="B11" s="102">
        <v>4</v>
      </c>
      <c r="C11" s="103" t="s">
        <v>45</v>
      </c>
      <c r="D11" s="211">
        <v>256</v>
      </c>
      <c r="E11" s="211">
        <v>258</v>
      </c>
      <c r="F11" s="211">
        <v>252</v>
      </c>
      <c r="H11" s="102">
        <v>4</v>
      </c>
      <c r="I11" s="103" t="s">
        <v>356</v>
      </c>
      <c r="J11" s="211">
        <v>250</v>
      </c>
      <c r="K11" s="376">
        <v>245</v>
      </c>
      <c r="L11" s="283"/>
    </row>
    <row r="12" spans="1:12" ht="13.5">
      <c r="A12" s="4"/>
      <c r="B12" s="102">
        <v>5</v>
      </c>
      <c r="C12" s="103" t="s">
        <v>46</v>
      </c>
      <c r="D12" s="211">
        <v>409</v>
      </c>
      <c r="E12" s="211">
        <v>412</v>
      </c>
      <c r="F12" s="211">
        <v>425</v>
      </c>
      <c r="H12" s="102">
        <v>5</v>
      </c>
      <c r="I12" s="103" t="s">
        <v>357</v>
      </c>
      <c r="J12" s="211">
        <v>438</v>
      </c>
      <c r="K12" s="376">
        <v>434</v>
      </c>
      <c r="L12" s="283"/>
    </row>
    <row r="13" spans="1:12" ht="13.5">
      <c r="A13" s="4"/>
      <c r="B13" s="102">
        <v>6</v>
      </c>
      <c r="C13" s="103" t="s">
        <v>47</v>
      </c>
      <c r="D13" s="211">
        <v>260</v>
      </c>
      <c r="E13" s="211">
        <v>265</v>
      </c>
      <c r="F13" s="211">
        <v>256</v>
      </c>
      <c r="H13" s="102">
        <v>6</v>
      </c>
      <c r="I13" s="103" t="s">
        <v>358</v>
      </c>
      <c r="J13" s="211">
        <v>257</v>
      </c>
      <c r="K13" s="376">
        <v>255</v>
      </c>
      <c r="L13" s="283"/>
    </row>
    <row r="14" spans="1:12" ht="13.5">
      <c r="A14" s="4"/>
      <c r="B14" s="102">
        <v>7</v>
      </c>
      <c r="C14" s="103" t="s">
        <v>48</v>
      </c>
      <c r="D14" s="211">
        <v>264</v>
      </c>
      <c r="E14" s="211">
        <v>274</v>
      </c>
      <c r="F14" s="211">
        <v>273</v>
      </c>
      <c r="H14" s="102">
        <v>7</v>
      </c>
      <c r="I14" s="103" t="s">
        <v>359</v>
      </c>
      <c r="J14" s="211">
        <v>292</v>
      </c>
      <c r="K14" s="376">
        <v>292</v>
      </c>
      <c r="L14" s="283"/>
    </row>
    <row r="15" spans="1:12" ht="13.5">
      <c r="A15" s="4"/>
      <c r="B15" s="102">
        <v>8</v>
      </c>
      <c r="C15" s="103" t="s">
        <v>49</v>
      </c>
      <c r="D15" s="211">
        <v>81</v>
      </c>
      <c r="E15" s="211">
        <v>80</v>
      </c>
      <c r="F15" s="211">
        <v>78</v>
      </c>
      <c r="H15" s="102">
        <v>8</v>
      </c>
      <c r="I15" s="103" t="s">
        <v>519</v>
      </c>
      <c r="J15" s="211">
        <v>74</v>
      </c>
      <c r="K15" s="376">
        <v>75</v>
      </c>
      <c r="L15" s="283"/>
    </row>
    <row r="16" spans="1:12" ht="13.5">
      <c r="A16" s="4"/>
      <c r="B16" s="102">
        <v>9</v>
      </c>
      <c r="C16" s="103" t="s">
        <v>50</v>
      </c>
      <c r="D16" s="211">
        <v>587</v>
      </c>
      <c r="E16" s="211">
        <v>578</v>
      </c>
      <c r="F16" s="211">
        <v>583</v>
      </c>
      <c r="H16" s="102">
        <v>9</v>
      </c>
      <c r="I16" s="103" t="s">
        <v>360</v>
      </c>
      <c r="J16" s="211">
        <v>587</v>
      </c>
      <c r="K16" s="376">
        <v>590</v>
      </c>
      <c r="L16" s="283"/>
    </row>
    <row r="17" spans="1:12" ht="13.5">
      <c r="A17" s="4"/>
      <c r="B17" s="102">
        <v>10</v>
      </c>
      <c r="C17" s="105" t="s">
        <v>51</v>
      </c>
      <c r="D17" s="211">
        <v>118</v>
      </c>
      <c r="E17" s="211">
        <v>117</v>
      </c>
      <c r="F17" s="211">
        <v>116</v>
      </c>
      <c r="H17" s="102">
        <v>10</v>
      </c>
      <c r="I17" s="105" t="s">
        <v>361</v>
      </c>
      <c r="J17" s="211">
        <v>114</v>
      </c>
      <c r="K17" s="376">
        <v>108</v>
      </c>
      <c r="L17" s="283"/>
    </row>
    <row r="18" spans="1:12" ht="13.5">
      <c r="A18" s="4"/>
      <c r="B18" s="102">
        <v>11</v>
      </c>
      <c r="C18" s="103" t="s">
        <v>52</v>
      </c>
      <c r="D18" s="211">
        <v>331</v>
      </c>
      <c r="E18" s="211">
        <v>333</v>
      </c>
      <c r="F18" s="211">
        <v>340</v>
      </c>
      <c r="H18" s="102">
        <v>11</v>
      </c>
      <c r="I18" s="103" t="s">
        <v>362</v>
      </c>
      <c r="J18" s="211">
        <v>351</v>
      </c>
      <c r="K18" s="376">
        <v>364</v>
      </c>
      <c r="L18" s="283"/>
    </row>
    <row r="19" spans="1:12" ht="13.5">
      <c r="A19" s="4"/>
      <c r="B19" s="102">
        <v>12</v>
      </c>
      <c r="C19" s="103" t="s">
        <v>53</v>
      </c>
      <c r="D19" s="211">
        <v>665</v>
      </c>
      <c r="E19" s="211">
        <v>687</v>
      </c>
      <c r="F19" s="211">
        <v>697</v>
      </c>
      <c r="H19" s="102">
        <v>12</v>
      </c>
      <c r="I19" s="103" t="s">
        <v>363</v>
      </c>
      <c r="J19" s="211">
        <v>720</v>
      </c>
      <c r="K19" s="376">
        <v>726</v>
      </c>
      <c r="L19" s="283"/>
    </row>
    <row r="20" spans="1:12" ht="13.5">
      <c r="A20" s="4"/>
      <c r="B20" s="102">
        <v>13</v>
      </c>
      <c r="C20" s="103" t="s">
        <v>53</v>
      </c>
      <c r="D20" s="211">
        <v>754</v>
      </c>
      <c r="E20" s="211">
        <v>753</v>
      </c>
      <c r="F20" s="211">
        <v>761</v>
      </c>
      <c r="H20" s="102">
        <v>13</v>
      </c>
      <c r="I20" s="103" t="s">
        <v>363</v>
      </c>
      <c r="J20" s="211">
        <v>760</v>
      </c>
      <c r="K20" s="376">
        <v>763</v>
      </c>
      <c r="L20" s="283"/>
    </row>
    <row r="21" spans="1:12" ht="13.5">
      <c r="A21" s="4"/>
      <c r="B21" s="102">
        <v>14</v>
      </c>
      <c r="C21" s="103" t="s">
        <v>54</v>
      </c>
      <c r="D21" s="211">
        <v>555</v>
      </c>
      <c r="E21" s="211">
        <v>559</v>
      </c>
      <c r="F21" s="211">
        <v>568</v>
      </c>
      <c r="H21" s="102">
        <v>14</v>
      </c>
      <c r="I21" s="103" t="s">
        <v>364</v>
      </c>
      <c r="J21" s="211">
        <v>557</v>
      </c>
      <c r="K21" s="376">
        <v>571</v>
      </c>
      <c r="L21" s="283"/>
    </row>
    <row r="22" spans="1:12" ht="13.5">
      <c r="A22" s="4"/>
      <c r="B22" s="102">
        <v>15</v>
      </c>
      <c r="C22" s="103" t="s">
        <v>54</v>
      </c>
      <c r="D22" s="211">
        <v>772</v>
      </c>
      <c r="E22" s="211">
        <v>785</v>
      </c>
      <c r="F22" s="211">
        <v>807</v>
      </c>
      <c r="H22" s="102">
        <v>15</v>
      </c>
      <c r="I22" s="103" t="s">
        <v>364</v>
      </c>
      <c r="J22" s="211">
        <v>797</v>
      </c>
      <c r="K22" s="376">
        <v>831</v>
      </c>
      <c r="L22" s="283"/>
    </row>
    <row r="23" spans="1:12" ht="13.5">
      <c r="A23" s="4"/>
      <c r="B23" s="102">
        <v>16</v>
      </c>
      <c r="C23" s="103" t="s">
        <v>55</v>
      </c>
      <c r="D23" s="211">
        <v>575</v>
      </c>
      <c r="E23" s="211">
        <v>594</v>
      </c>
      <c r="F23" s="211">
        <v>594</v>
      </c>
      <c r="H23" s="102">
        <v>16</v>
      </c>
      <c r="I23" s="103" t="s">
        <v>365</v>
      </c>
      <c r="J23" s="211">
        <v>588</v>
      </c>
      <c r="K23" s="376">
        <v>604</v>
      </c>
      <c r="L23" s="283"/>
    </row>
    <row r="24" spans="1:12" ht="15" customHeight="1">
      <c r="A24" s="4"/>
      <c r="B24" s="102">
        <v>17</v>
      </c>
      <c r="C24" s="103" t="s">
        <v>55</v>
      </c>
      <c r="D24" s="211">
        <v>473</v>
      </c>
      <c r="E24" s="211">
        <v>483</v>
      </c>
      <c r="F24" s="211">
        <v>488</v>
      </c>
      <c r="H24" s="102">
        <v>17</v>
      </c>
      <c r="I24" s="103" t="s">
        <v>365</v>
      </c>
      <c r="J24" s="211">
        <v>493</v>
      </c>
      <c r="K24" s="376">
        <v>502</v>
      </c>
      <c r="L24" s="283"/>
    </row>
    <row r="25" spans="1:12" ht="15" customHeight="1">
      <c r="A25" s="4"/>
      <c r="B25" s="102">
        <v>18</v>
      </c>
      <c r="C25" s="103" t="s">
        <v>56</v>
      </c>
      <c r="D25" s="211">
        <v>228</v>
      </c>
      <c r="E25" s="211">
        <v>230</v>
      </c>
      <c r="F25" s="211">
        <v>232</v>
      </c>
      <c r="H25" s="102">
        <v>18</v>
      </c>
      <c r="I25" s="103" t="s">
        <v>366</v>
      </c>
      <c r="J25" s="211">
        <v>239</v>
      </c>
      <c r="K25" s="376">
        <v>237</v>
      </c>
      <c r="L25" s="283"/>
    </row>
    <row r="26" spans="1:12" ht="15" customHeight="1">
      <c r="A26" s="4"/>
      <c r="B26" s="102">
        <v>19</v>
      </c>
      <c r="C26" s="103" t="s">
        <v>57</v>
      </c>
      <c r="D26" s="211">
        <v>314</v>
      </c>
      <c r="E26" s="211">
        <v>320</v>
      </c>
      <c r="F26" s="211">
        <v>324</v>
      </c>
      <c r="H26" s="102">
        <v>19</v>
      </c>
      <c r="I26" s="103" t="s">
        <v>367</v>
      </c>
      <c r="J26" s="211">
        <v>332</v>
      </c>
      <c r="K26" s="376">
        <v>337</v>
      </c>
      <c r="L26" s="283"/>
    </row>
    <row r="27" spans="1:12" ht="15" customHeight="1">
      <c r="A27" s="4"/>
      <c r="B27" s="102">
        <v>20</v>
      </c>
      <c r="C27" s="103" t="s">
        <v>521</v>
      </c>
      <c r="D27" s="211">
        <v>324</v>
      </c>
      <c r="E27" s="211">
        <v>328</v>
      </c>
      <c r="F27" s="211">
        <v>316</v>
      </c>
      <c r="H27" s="102">
        <v>20</v>
      </c>
      <c r="I27" s="103" t="s">
        <v>518</v>
      </c>
      <c r="J27" s="211">
        <v>312</v>
      </c>
      <c r="K27" s="377">
        <v>321</v>
      </c>
      <c r="L27" s="283"/>
    </row>
    <row r="28" spans="1:12" ht="21" customHeight="1">
      <c r="A28" s="4"/>
      <c r="B28" s="522" t="s">
        <v>58</v>
      </c>
      <c r="C28" s="523"/>
      <c r="D28" s="203">
        <v>3446</v>
      </c>
      <c r="E28" s="203">
        <v>3508</v>
      </c>
      <c r="F28" s="203">
        <f>SUM(F29:F38)</f>
        <v>3573</v>
      </c>
      <c r="H28" s="522" t="s">
        <v>368</v>
      </c>
      <c r="I28" s="523"/>
      <c r="J28" s="203">
        <f>SUM(J29:J38)</f>
        <v>3614</v>
      </c>
      <c r="K28" s="380">
        <f>SUM(K29:K38)</f>
        <v>3631</v>
      </c>
      <c r="L28" s="283"/>
    </row>
    <row r="29" spans="1:12" ht="15" customHeight="1">
      <c r="A29" s="4"/>
      <c r="B29" s="102">
        <v>21</v>
      </c>
      <c r="C29" s="103" t="s">
        <v>59</v>
      </c>
      <c r="D29" s="211">
        <v>378</v>
      </c>
      <c r="E29" s="211">
        <v>384</v>
      </c>
      <c r="F29" s="211">
        <v>405</v>
      </c>
      <c r="H29" s="102">
        <v>21</v>
      </c>
      <c r="I29" s="103" t="s">
        <v>369</v>
      </c>
      <c r="J29" s="211">
        <v>389</v>
      </c>
      <c r="K29" s="375">
        <v>376</v>
      </c>
      <c r="L29" s="283"/>
    </row>
    <row r="30" spans="1:12" ht="15" customHeight="1">
      <c r="A30" s="4"/>
      <c r="B30" s="102">
        <v>22</v>
      </c>
      <c r="C30" s="103" t="s">
        <v>59</v>
      </c>
      <c r="D30" s="211">
        <v>365</v>
      </c>
      <c r="E30" s="211">
        <v>359</v>
      </c>
      <c r="F30" s="211">
        <v>364</v>
      </c>
      <c r="H30" s="102">
        <v>22</v>
      </c>
      <c r="I30" s="103" t="s">
        <v>369</v>
      </c>
      <c r="J30" s="211">
        <v>372</v>
      </c>
      <c r="K30" s="376">
        <v>368</v>
      </c>
      <c r="L30" s="283"/>
    </row>
    <row r="31" spans="1:12" ht="13.5">
      <c r="A31" s="4"/>
      <c r="B31" s="102">
        <v>23</v>
      </c>
      <c r="C31" s="103" t="s">
        <v>60</v>
      </c>
      <c r="D31" s="211">
        <v>483</v>
      </c>
      <c r="E31" s="211">
        <v>492</v>
      </c>
      <c r="F31" s="211">
        <v>498</v>
      </c>
      <c r="H31" s="102">
        <v>23</v>
      </c>
      <c r="I31" s="103" t="s">
        <v>370</v>
      </c>
      <c r="J31" s="211">
        <v>510</v>
      </c>
      <c r="K31" s="376">
        <v>513</v>
      </c>
      <c r="L31" s="283"/>
    </row>
    <row r="32" spans="1:12" ht="13.5">
      <c r="A32" s="4"/>
      <c r="B32" s="102">
        <v>24</v>
      </c>
      <c r="C32" s="103" t="s">
        <v>61</v>
      </c>
      <c r="D32" s="211">
        <v>452</v>
      </c>
      <c r="E32" s="211">
        <v>455</v>
      </c>
      <c r="F32" s="211">
        <v>459</v>
      </c>
      <c r="H32" s="102">
        <v>24</v>
      </c>
      <c r="I32" s="103" t="s">
        <v>371</v>
      </c>
      <c r="J32" s="211">
        <v>467</v>
      </c>
      <c r="K32" s="376">
        <v>472</v>
      </c>
      <c r="L32" s="283"/>
    </row>
    <row r="33" spans="1:12" ht="13.5">
      <c r="A33" s="4"/>
      <c r="B33" s="102">
        <v>25</v>
      </c>
      <c r="C33" s="103" t="s">
        <v>61</v>
      </c>
      <c r="D33" s="211">
        <v>424</v>
      </c>
      <c r="E33" s="211">
        <v>439</v>
      </c>
      <c r="F33" s="211">
        <v>445</v>
      </c>
      <c r="H33" s="102">
        <v>25</v>
      </c>
      <c r="I33" s="103" t="s">
        <v>371</v>
      </c>
      <c r="J33" s="211">
        <v>444</v>
      </c>
      <c r="K33" s="376">
        <v>465</v>
      </c>
      <c r="L33" s="283"/>
    </row>
    <row r="34" spans="1:12" ht="13.5">
      <c r="A34" s="4"/>
      <c r="B34" s="102">
        <v>26</v>
      </c>
      <c r="C34" s="103" t="s">
        <v>62</v>
      </c>
      <c r="D34" s="211">
        <v>124</v>
      </c>
      <c r="E34" s="211">
        <v>127</v>
      </c>
      <c r="F34" s="211">
        <v>126</v>
      </c>
      <c r="H34" s="102">
        <v>26</v>
      </c>
      <c r="I34" s="103" t="s">
        <v>372</v>
      </c>
      <c r="J34" s="211">
        <v>143</v>
      </c>
      <c r="K34" s="376">
        <v>147</v>
      </c>
      <c r="L34" s="283"/>
    </row>
    <row r="35" spans="1:12" ht="13.5">
      <c r="A35" s="4"/>
      <c r="B35" s="102">
        <v>27</v>
      </c>
      <c r="C35" s="103" t="s">
        <v>63</v>
      </c>
      <c r="D35" s="211">
        <v>238</v>
      </c>
      <c r="E35" s="211">
        <v>248</v>
      </c>
      <c r="F35" s="211">
        <v>246</v>
      </c>
      <c r="H35" s="102">
        <v>27</v>
      </c>
      <c r="I35" s="103" t="s">
        <v>373</v>
      </c>
      <c r="J35" s="211">
        <v>254</v>
      </c>
      <c r="K35" s="376">
        <v>250</v>
      </c>
      <c r="L35" s="283"/>
    </row>
    <row r="36" spans="1:12" ht="13.5">
      <c r="A36" s="4"/>
      <c r="B36" s="102">
        <v>28</v>
      </c>
      <c r="C36" s="103" t="s">
        <v>64</v>
      </c>
      <c r="D36" s="211">
        <v>451</v>
      </c>
      <c r="E36" s="211">
        <v>463</v>
      </c>
      <c r="F36" s="211">
        <v>488</v>
      </c>
      <c r="H36" s="102">
        <v>28</v>
      </c>
      <c r="I36" s="103" t="s">
        <v>374</v>
      </c>
      <c r="J36" s="211">
        <v>503</v>
      </c>
      <c r="K36" s="376">
        <v>495</v>
      </c>
      <c r="L36" s="283"/>
    </row>
    <row r="37" spans="1:12" ht="15" customHeight="1">
      <c r="A37" s="4"/>
      <c r="B37" s="102">
        <v>29</v>
      </c>
      <c r="C37" s="103" t="s">
        <v>64</v>
      </c>
      <c r="D37" s="211">
        <v>338</v>
      </c>
      <c r="E37" s="211">
        <v>348</v>
      </c>
      <c r="F37" s="211">
        <v>340</v>
      </c>
      <c r="H37" s="102">
        <v>29</v>
      </c>
      <c r="I37" s="103" t="s">
        <v>374</v>
      </c>
      <c r="J37" s="211">
        <v>336</v>
      </c>
      <c r="K37" s="376">
        <v>345</v>
      </c>
      <c r="L37" s="283"/>
    </row>
    <row r="38" spans="1:12" ht="15" customHeight="1">
      <c r="A38" s="4"/>
      <c r="B38" s="102">
        <v>30</v>
      </c>
      <c r="C38" s="103" t="s">
        <v>65</v>
      </c>
      <c r="D38" s="211">
        <v>193</v>
      </c>
      <c r="E38" s="211">
        <v>193</v>
      </c>
      <c r="F38" s="211">
        <v>202</v>
      </c>
      <c r="H38" s="102">
        <v>30</v>
      </c>
      <c r="I38" s="103" t="s">
        <v>375</v>
      </c>
      <c r="J38" s="211">
        <v>196</v>
      </c>
      <c r="K38" s="377">
        <v>200</v>
      </c>
      <c r="L38" s="283"/>
    </row>
    <row r="39" spans="1:12" ht="21.75" customHeight="1">
      <c r="A39" s="4"/>
      <c r="B39" s="522" t="s">
        <v>66</v>
      </c>
      <c r="C39" s="523"/>
      <c r="D39" s="203">
        <v>3978</v>
      </c>
      <c r="E39" s="203">
        <v>4049</v>
      </c>
      <c r="F39" s="203">
        <f>SUM(F40:F49)</f>
        <v>4051</v>
      </c>
      <c r="H39" s="522" t="s">
        <v>376</v>
      </c>
      <c r="I39" s="523"/>
      <c r="J39" s="203">
        <f>SUM(J40:J49)</f>
        <v>4120</v>
      </c>
      <c r="K39" s="380">
        <f>SUM(K40:K49)</f>
        <v>4170</v>
      </c>
      <c r="L39" s="283"/>
    </row>
    <row r="40" spans="1:12" ht="15" customHeight="1">
      <c r="A40" s="4"/>
      <c r="B40" s="102">
        <v>31</v>
      </c>
      <c r="C40" s="103" t="s">
        <v>67</v>
      </c>
      <c r="D40" s="431">
        <v>594</v>
      </c>
      <c r="E40" s="431">
        <v>627</v>
      </c>
      <c r="F40" s="430">
        <v>648</v>
      </c>
      <c r="H40" s="102">
        <v>31</v>
      </c>
      <c r="I40" s="103" t="s">
        <v>377</v>
      </c>
      <c r="J40" s="430">
        <v>645</v>
      </c>
      <c r="K40" s="375">
        <v>648</v>
      </c>
      <c r="L40" s="283"/>
    </row>
    <row r="41" spans="1:12" ht="13.5">
      <c r="A41" s="4"/>
      <c r="B41" s="102">
        <v>32</v>
      </c>
      <c r="C41" s="103" t="s">
        <v>68</v>
      </c>
      <c r="D41" s="211">
        <v>456</v>
      </c>
      <c r="E41" s="211">
        <v>461</v>
      </c>
      <c r="F41" s="211">
        <v>456</v>
      </c>
      <c r="H41" s="102">
        <v>32</v>
      </c>
      <c r="I41" s="103" t="s">
        <v>378</v>
      </c>
      <c r="J41" s="211">
        <v>460</v>
      </c>
      <c r="K41" s="376">
        <v>481</v>
      </c>
      <c r="L41" s="283"/>
    </row>
    <row r="42" spans="1:12" ht="13.5">
      <c r="A42" s="4"/>
      <c r="B42" s="102">
        <v>33</v>
      </c>
      <c r="C42" s="103" t="s">
        <v>69</v>
      </c>
      <c r="D42" s="211">
        <v>601</v>
      </c>
      <c r="E42" s="211">
        <v>624</v>
      </c>
      <c r="F42" s="211">
        <v>624</v>
      </c>
      <c r="H42" s="102">
        <v>33</v>
      </c>
      <c r="I42" s="103" t="s">
        <v>379</v>
      </c>
      <c r="J42" s="211">
        <v>646</v>
      </c>
      <c r="K42" s="376">
        <v>661</v>
      </c>
      <c r="L42" s="283"/>
    </row>
    <row r="43" spans="1:12" ht="13.5">
      <c r="A43" s="4"/>
      <c r="B43" s="102">
        <v>34</v>
      </c>
      <c r="C43" s="103" t="s">
        <v>70</v>
      </c>
      <c r="D43" s="211">
        <v>387</v>
      </c>
      <c r="E43" s="211">
        <v>389</v>
      </c>
      <c r="F43" s="211">
        <v>380</v>
      </c>
      <c r="H43" s="102">
        <v>34</v>
      </c>
      <c r="I43" s="103" t="s">
        <v>380</v>
      </c>
      <c r="J43" s="211">
        <v>383</v>
      </c>
      <c r="K43" s="376">
        <v>378</v>
      </c>
      <c r="L43" s="283"/>
    </row>
    <row r="44" spans="1:12" ht="13.5">
      <c r="A44" s="4"/>
      <c r="B44" s="102">
        <v>35</v>
      </c>
      <c r="C44" s="103" t="s">
        <v>71</v>
      </c>
      <c r="D44" s="211">
        <v>508</v>
      </c>
      <c r="E44" s="211">
        <v>513</v>
      </c>
      <c r="F44" s="211">
        <v>515</v>
      </c>
      <c r="H44" s="102">
        <v>35</v>
      </c>
      <c r="I44" s="103" t="s">
        <v>381</v>
      </c>
      <c r="J44" s="211">
        <v>530</v>
      </c>
      <c r="K44" s="376">
        <v>535</v>
      </c>
      <c r="L44" s="283"/>
    </row>
    <row r="45" spans="1:12" ht="13.5">
      <c r="A45" s="4"/>
      <c r="B45" s="102">
        <v>36</v>
      </c>
      <c r="C45" s="103" t="s">
        <v>72</v>
      </c>
      <c r="D45" s="211">
        <v>256</v>
      </c>
      <c r="E45" s="211">
        <v>258</v>
      </c>
      <c r="F45" s="211">
        <v>257</v>
      </c>
      <c r="H45" s="102">
        <v>36</v>
      </c>
      <c r="I45" s="103" t="s">
        <v>382</v>
      </c>
      <c r="J45" s="211">
        <v>259</v>
      </c>
      <c r="K45" s="376">
        <v>259</v>
      </c>
      <c r="L45" s="283"/>
    </row>
    <row r="46" spans="1:12" ht="13.5">
      <c r="A46" s="4"/>
      <c r="B46" s="102">
        <v>37</v>
      </c>
      <c r="C46" s="103" t="s">
        <v>73</v>
      </c>
      <c r="D46" s="211">
        <v>300</v>
      </c>
      <c r="E46" s="211">
        <v>301</v>
      </c>
      <c r="F46" s="211">
        <v>301</v>
      </c>
      <c r="H46" s="102">
        <v>37</v>
      </c>
      <c r="I46" s="103" t="s">
        <v>383</v>
      </c>
      <c r="J46" s="211">
        <v>307</v>
      </c>
      <c r="K46" s="376">
        <v>316</v>
      </c>
      <c r="L46" s="283"/>
    </row>
    <row r="47" spans="1:12" ht="13.5">
      <c r="A47" s="4"/>
      <c r="B47" s="102">
        <v>38</v>
      </c>
      <c r="C47" s="103" t="s">
        <v>74</v>
      </c>
      <c r="D47" s="211">
        <v>263</v>
      </c>
      <c r="E47" s="211">
        <v>267</v>
      </c>
      <c r="F47" s="211">
        <v>262</v>
      </c>
      <c r="H47" s="102">
        <v>38</v>
      </c>
      <c r="I47" s="103" t="s">
        <v>384</v>
      </c>
      <c r="J47" s="211">
        <v>267</v>
      </c>
      <c r="K47" s="376">
        <v>269</v>
      </c>
      <c r="L47" s="283"/>
    </row>
    <row r="48" spans="1:12" ht="13.5">
      <c r="A48" s="4"/>
      <c r="B48" s="102">
        <v>39</v>
      </c>
      <c r="C48" s="103" t="s">
        <v>75</v>
      </c>
      <c r="D48" s="211">
        <v>352</v>
      </c>
      <c r="E48" s="211">
        <v>339</v>
      </c>
      <c r="F48" s="211">
        <v>342</v>
      </c>
      <c r="H48" s="102">
        <v>39</v>
      </c>
      <c r="I48" s="103" t="s">
        <v>385</v>
      </c>
      <c r="J48" s="211">
        <v>350</v>
      </c>
      <c r="K48" s="376">
        <v>344</v>
      </c>
      <c r="L48" s="283"/>
    </row>
    <row r="49" spans="1:12" ht="13.5">
      <c r="A49" s="4"/>
      <c r="B49" s="106">
        <v>40</v>
      </c>
      <c r="C49" s="107" t="s">
        <v>76</v>
      </c>
      <c r="D49" s="212">
        <v>261</v>
      </c>
      <c r="E49" s="212">
        <v>270</v>
      </c>
      <c r="F49" s="212">
        <v>266</v>
      </c>
      <c r="H49" s="106">
        <v>40</v>
      </c>
      <c r="I49" s="107" t="s">
        <v>386</v>
      </c>
      <c r="J49" s="212">
        <v>273</v>
      </c>
      <c r="K49" s="377">
        <v>279</v>
      </c>
      <c r="L49" s="283"/>
    </row>
    <row r="50" spans="1:12" ht="21.75" customHeight="1">
      <c r="A50" s="4"/>
      <c r="B50" s="518" t="s">
        <v>77</v>
      </c>
      <c r="C50" s="519"/>
      <c r="D50" s="204">
        <v>3131</v>
      </c>
      <c r="E50" s="204">
        <v>3143</v>
      </c>
      <c r="F50" s="204">
        <f>SUM(F51:F57)</f>
        <v>3151</v>
      </c>
      <c r="H50" s="518" t="s">
        <v>387</v>
      </c>
      <c r="I50" s="519"/>
      <c r="J50" s="204">
        <f>SUM(J51:J57)</f>
        <v>3174</v>
      </c>
      <c r="K50" s="380">
        <f>SUM(K51:K57)</f>
        <v>3197</v>
      </c>
      <c r="L50" s="283"/>
    </row>
    <row r="51" spans="1:12" ht="13.5">
      <c r="A51" s="4"/>
      <c r="B51" s="102">
        <v>41</v>
      </c>
      <c r="C51" s="103" t="s">
        <v>78</v>
      </c>
      <c r="D51" s="211">
        <v>406</v>
      </c>
      <c r="E51" s="211">
        <v>416</v>
      </c>
      <c r="F51" s="211">
        <v>423</v>
      </c>
      <c r="H51" s="102">
        <v>41</v>
      </c>
      <c r="I51" s="103" t="s">
        <v>388</v>
      </c>
      <c r="J51" s="211">
        <v>430</v>
      </c>
      <c r="K51" s="375">
        <v>434</v>
      </c>
      <c r="L51" s="283"/>
    </row>
    <row r="52" spans="1:12" ht="13.5">
      <c r="A52" s="4"/>
      <c r="B52" s="102">
        <v>42</v>
      </c>
      <c r="C52" s="103" t="s">
        <v>78</v>
      </c>
      <c r="D52" s="211">
        <v>492</v>
      </c>
      <c r="E52" s="211">
        <v>494</v>
      </c>
      <c r="F52" s="211">
        <v>475</v>
      </c>
      <c r="H52" s="102">
        <v>42</v>
      </c>
      <c r="I52" s="103" t="s">
        <v>388</v>
      </c>
      <c r="J52" s="211">
        <v>468</v>
      </c>
      <c r="K52" s="376">
        <v>469</v>
      </c>
      <c r="L52" s="283"/>
    </row>
    <row r="53" spans="1:12" ht="13.5">
      <c r="A53" s="4"/>
      <c r="B53" s="102">
        <v>43</v>
      </c>
      <c r="C53" s="103" t="s">
        <v>79</v>
      </c>
      <c r="D53" s="211">
        <v>540</v>
      </c>
      <c r="E53" s="211">
        <v>537</v>
      </c>
      <c r="F53" s="211">
        <v>536</v>
      </c>
      <c r="H53" s="102">
        <v>43</v>
      </c>
      <c r="I53" s="103" t="s">
        <v>389</v>
      </c>
      <c r="J53" s="211">
        <v>544</v>
      </c>
      <c r="K53" s="376">
        <v>554</v>
      </c>
      <c r="L53" s="283"/>
    </row>
    <row r="54" spans="1:12" ht="13.5">
      <c r="A54" s="4"/>
      <c r="B54" s="102">
        <v>44</v>
      </c>
      <c r="C54" s="103" t="s">
        <v>80</v>
      </c>
      <c r="D54" s="211">
        <v>508</v>
      </c>
      <c r="E54" s="211">
        <v>509</v>
      </c>
      <c r="F54" s="211">
        <v>523</v>
      </c>
      <c r="H54" s="102">
        <v>44</v>
      </c>
      <c r="I54" s="103" t="s">
        <v>390</v>
      </c>
      <c r="J54" s="211">
        <v>524</v>
      </c>
      <c r="K54" s="376">
        <v>533</v>
      </c>
      <c r="L54" s="283"/>
    </row>
    <row r="55" spans="1:12" ht="13.5">
      <c r="A55" s="4"/>
      <c r="B55" s="102">
        <v>45</v>
      </c>
      <c r="C55" s="103" t="s">
        <v>81</v>
      </c>
      <c r="D55" s="211">
        <v>425</v>
      </c>
      <c r="E55" s="211">
        <v>423</v>
      </c>
      <c r="F55" s="211">
        <v>425</v>
      </c>
      <c r="H55" s="102">
        <v>45</v>
      </c>
      <c r="I55" s="103" t="s">
        <v>391</v>
      </c>
      <c r="J55" s="211">
        <v>430</v>
      </c>
      <c r="K55" s="376">
        <v>428</v>
      </c>
      <c r="L55" s="283"/>
    </row>
    <row r="56" spans="1:12" ht="13.5">
      <c r="A56" s="4"/>
      <c r="B56" s="102">
        <v>46</v>
      </c>
      <c r="C56" s="103" t="s">
        <v>82</v>
      </c>
      <c r="D56" s="211">
        <v>473</v>
      </c>
      <c r="E56" s="211">
        <v>473</v>
      </c>
      <c r="F56" s="211">
        <v>480</v>
      </c>
      <c r="H56" s="102">
        <v>46</v>
      </c>
      <c r="I56" s="103" t="s">
        <v>392</v>
      </c>
      <c r="J56" s="211">
        <v>484</v>
      </c>
      <c r="K56" s="376">
        <v>482</v>
      </c>
      <c r="L56" s="283"/>
    </row>
    <row r="57" spans="1:12" ht="13.5">
      <c r="A57" s="4"/>
      <c r="B57" s="102">
        <v>47</v>
      </c>
      <c r="C57" s="103" t="s">
        <v>83</v>
      </c>
      <c r="D57" s="212">
        <v>287</v>
      </c>
      <c r="E57" s="212">
        <v>291</v>
      </c>
      <c r="F57" s="212">
        <v>289</v>
      </c>
      <c r="H57" s="106">
        <v>47</v>
      </c>
      <c r="I57" s="107" t="s">
        <v>393</v>
      </c>
      <c r="J57" s="212">
        <v>294</v>
      </c>
      <c r="K57" s="377">
        <v>297</v>
      </c>
      <c r="L57" s="283"/>
    </row>
    <row r="58" spans="1:12" ht="13.5">
      <c r="A58" s="108"/>
      <c r="B58" s="109"/>
      <c r="C58" s="110"/>
      <c r="H58" s="517"/>
      <c r="I58" s="517"/>
      <c r="J58" s="517"/>
      <c r="L58" s="283"/>
    </row>
    <row r="59" spans="1:12" ht="17.25" customHeight="1">
      <c r="A59" s="4"/>
      <c r="B59" s="518" t="s">
        <v>84</v>
      </c>
      <c r="C59" s="519"/>
      <c r="D59" s="204">
        <v>2072</v>
      </c>
      <c r="E59" s="204">
        <v>2093</v>
      </c>
      <c r="F59" s="204">
        <f>SUM(F60:F70)</f>
        <v>2101</v>
      </c>
      <c r="G59" s="321" t="s">
        <v>417</v>
      </c>
      <c r="H59" s="518" t="s">
        <v>84</v>
      </c>
      <c r="I59" s="519"/>
      <c r="J59" s="204">
        <f>SUM(J60:J70)</f>
        <v>2124</v>
      </c>
      <c r="K59" s="380">
        <f>SUM(K60:K70)</f>
        <v>2115</v>
      </c>
      <c r="L59" s="283"/>
    </row>
    <row r="60" spans="1:12" ht="13.5">
      <c r="A60" s="4"/>
      <c r="B60" s="102">
        <v>48</v>
      </c>
      <c r="C60" s="103" t="s">
        <v>85</v>
      </c>
      <c r="D60" s="211">
        <v>116</v>
      </c>
      <c r="E60" s="211">
        <v>116</v>
      </c>
      <c r="F60" s="211">
        <v>114</v>
      </c>
      <c r="H60" s="102">
        <v>48</v>
      </c>
      <c r="I60" s="103" t="s">
        <v>394</v>
      </c>
      <c r="J60" s="211">
        <v>117</v>
      </c>
      <c r="K60" s="375">
        <v>117</v>
      </c>
      <c r="L60" s="283"/>
    </row>
    <row r="61" spans="1:12" ht="13.5">
      <c r="A61" s="4"/>
      <c r="B61" s="102">
        <v>49</v>
      </c>
      <c r="C61" s="103" t="s">
        <v>86</v>
      </c>
      <c r="D61" s="211">
        <v>246</v>
      </c>
      <c r="E61" s="211">
        <v>248</v>
      </c>
      <c r="F61" s="211">
        <v>251</v>
      </c>
      <c r="H61" s="102">
        <v>49</v>
      </c>
      <c r="I61" s="103" t="s">
        <v>86</v>
      </c>
      <c r="J61" s="211">
        <v>260</v>
      </c>
      <c r="K61" s="376">
        <v>256</v>
      </c>
      <c r="L61" s="283"/>
    </row>
    <row r="62" spans="1:12" ht="13.5">
      <c r="A62" s="4"/>
      <c r="B62" s="102">
        <v>50</v>
      </c>
      <c r="C62" s="103" t="s">
        <v>86</v>
      </c>
      <c r="D62" s="211">
        <v>504</v>
      </c>
      <c r="E62" s="211">
        <v>513</v>
      </c>
      <c r="F62" s="211">
        <v>512</v>
      </c>
      <c r="H62" s="102">
        <v>50</v>
      </c>
      <c r="I62" s="103" t="s">
        <v>86</v>
      </c>
      <c r="J62" s="211">
        <v>503</v>
      </c>
      <c r="K62" s="376">
        <v>498</v>
      </c>
      <c r="L62" s="283"/>
    </row>
    <row r="63" spans="1:12" ht="13.5">
      <c r="A63" s="4"/>
      <c r="B63" s="102">
        <v>51</v>
      </c>
      <c r="C63" s="103" t="s">
        <v>86</v>
      </c>
      <c r="D63" s="211">
        <v>164</v>
      </c>
      <c r="E63" s="211">
        <v>163</v>
      </c>
      <c r="F63" s="211">
        <v>163</v>
      </c>
      <c r="H63" s="102">
        <v>51</v>
      </c>
      <c r="I63" s="103" t="s">
        <v>86</v>
      </c>
      <c r="J63" s="211">
        <v>166</v>
      </c>
      <c r="K63" s="376">
        <v>167</v>
      </c>
      <c r="L63" s="283"/>
    </row>
    <row r="64" spans="1:12" ht="13.5">
      <c r="A64" s="4"/>
      <c r="B64" s="102">
        <v>52</v>
      </c>
      <c r="C64" s="103" t="s">
        <v>151</v>
      </c>
      <c r="D64" s="211">
        <v>112</v>
      </c>
      <c r="E64" s="211">
        <v>110</v>
      </c>
      <c r="F64" s="211">
        <v>114</v>
      </c>
      <c r="H64" s="102">
        <v>52</v>
      </c>
      <c r="I64" s="103" t="s">
        <v>520</v>
      </c>
      <c r="J64" s="211">
        <v>114</v>
      </c>
      <c r="K64" s="376">
        <v>115</v>
      </c>
      <c r="L64" s="283"/>
    </row>
    <row r="65" spans="1:12" ht="13.5">
      <c r="A65" s="4"/>
      <c r="B65" s="102">
        <v>53</v>
      </c>
      <c r="C65" s="103" t="s">
        <v>87</v>
      </c>
      <c r="D65" s="211">
        <v>251</v>
      </c>
      <c r="E65" s="211">
        <v>253</v>
      </c>
      <c r="F65" s="211">
        <v>260</v>
      </c>
      <c r="H65" s="102">
        <v>53</v>
      </c>
      <c r="I65" s="103" t="s">
        <v>395</v>
      </c>
      <c r="J65" s="211">
        <v>263</v>
      </c>
      <c r="K65" s="376">
        <v>264</v>
      </c>
      <c r="L65" s="283"/>
    </row>
    <row r="66" spans="1:12" ht="13.5">
      <c r="A66" s="4"/>
      <c r="B66" s="102">
        <v>54</v>
      </c>
      <c r="C66" s="103" t="s">
        <v>88</v>
      </c>
      <c r="D66" s="211">
        <v>114</v>
      </c>
      <c r="E66" s="211">
        <v>116</v>
      </c>
      <c r="F66" s="211">
        <v>117</v>
      </c>
      <c r="H66" s="102">
        <v>54</v>
      </c>
      <c r="I66" s="103" t="s">
        <v>396</v>
      </c>
      <c r="J66" s="211">
        <v>117</v>
      </c>
      <c r="K66" s="376">
        <v>117</v>
      </c>
      <c r="L66" s="283"/>
    </row>
    <row r="67" spans="1:12" ht="13.5">
      <c r="A67" s="4"/>
      <c r="B67" s="102">
        <v>55</v>
      </c>
      <c r="C67" s="103" t="s">
        <v>89</v>
      </c>
      <c r="D67" s="211">
        <v>155</v>
      </c>
      <c r="E67" s="211">
        <v>155</v>
      </c>
      <c r="F67" s="211">
        <v>152</v>
      </c>
      <c r="H67" s="102">
        <v>55</v>
      </c>
      <c r="I67" s="103" t="s">
        <v>397</v>
      </c>
      <c r="J67" s="211">
        <v>150</v>
      </c>
      <c r="K67" s="376">
        <v>150</v>
      </c>
      <c r="L67" s="283"/>
    </row>
    <row r="68" spans="1:12" ht="13.5">
      <c r="A68" s="4"/>
      <c r="B68" s="102">
        <v>56</v>
      </c>
      <c r="C68" s="103" t="s">
        <v>90</v>
      </c>
      <c r="D68" s="211">
        <v>148</v>
      </c>
      <c r="E68" s="211">
        <v>151</v>
      </c>
      <c r="F68" s="211">
        <v>151</v>
      </c>
      <c r="H68" s="102">
        <v>56</v>
      </c>
      <c r="I68" s="103" t="s">
        <v>398</v>
      </c>
      <c r="J68" s="211">
        <v>151</v>
      </c>
      <c r="K68" s="376">
        <v>151</v>
      </c>
      <c r="L68" s="283"/>
    </row>
    <row r="69" spans="1:12" ht="13.5">
      <c r="A69" s="4"/>
      <c r="B69" s="102">
        <v>57</v>
      </c>
      <c r="C69" s="103" t="s">
        <v>91</v>
      </c>
      <c r="D69" s="211">
        <v>91</v>
      </c>
      <c r="E69" s="211">
        <v>93</v>
      </c>
      <c r="F69" s="211">
        <v>92</v>
      </c>
      <c r="H69" s="102">
        <v>57</v>
      </c>
      <c r="I69" s="103" t="s">
        <v>91</v>
      </c>
      <c r="J69" s="211">
        <v>95</v>
      </c>
      <c r="K69" s="376">
        <v>91</v>
      </c>
      <c r="L69" s="283"/>
    </row>
    <row r="70" spans="1:12" ht="13.5">
      <c r="A70" s="4"/>
      <c r="B70" s="102">
        <v>58</v>
      </c>
      <c r="C70" s="103" t="s">
        <v>92</v>
      </c>
      <c r="D70" s="211">
        <v>171</v>
      </c>
      <c r="E70" s="211">
        <v>175</v>
      </c>
      <c r="F70" s="211">
        <v>175</v>
      </c>
      <c r="H70" s="102">
        <v>58</v>
      </c>
      <c r="I70" s="103" t="s">
        <v>399</v>
      </c>
      <c r="J70" s="211">
        <v>188</v>
      </c>
      <c r="K70" s="377">
        <v>189</v>
      </c>
      <c r="L70" s="283"/>
    </row>
    <row r="71" spans="1:12" ht="22.5" customHeight="1">
      <c r="A71" s="4"/>
      <c r="B71" s="522" t="s">
        <v>93</v>
      </c>
      <c r="C71" s="526"/>
      <c r="D71" s="203">
        <v>1455</v>
      </c>
      <c r="E71" s="203">
        <v>1473</v>
      </c>
      <c r="F71" s="203">
        <f>SUM(F72:F77)</f>
        <v>1488</v>
      </c>
      <c r="H71" s="522" t="s">
        <v>93</v>
      </c>
      <c r="I71" s="526"/>
      <c r="J71" s="203">
        <f>SUM(J72:J77)</f>
        <v>1508</v>
      </c>
      <c r="K71" s="380">
        <f>SUM(K72:K77)</f>
        <v>1522</v>
      </c>
      <c r="L71" s="283"/>
    </row>
    <row r="72" spans="1:12" ht="13.5">
      <c r="A72" s="4"/>
      <c r="B72" s="102">
        <v>59</v>
      </c>
      <c r="C72" s="103" t="s">
        <v>94</v>
      </c>
      <c r="D72" s="211">
        <v>201</v>
      </c>
      <c r="E72" s="211">
        <v>201</v>
      </c>
      <c r="F72" s="211">
        <v>201</v>
      </c>
      <c r="H72" s="102">
        <v>59</v>
      </c>
      <c r="I72" s="103" t="s">
        <v>400</v>
      </c>
      <c r="J72" s="211">
        <v>202</v>
      </c>
      <c r="K72" s="375">
        <v>204</v>
      </c>
      <c r="L72" s="283"/>
    </row>
    <row r="73" spans="1:12" ht="13.5">
      <c r="A73" s="4"/>
      <c r="B73" s="102">
        <v>60</v>
      </c>
      <c r="C73" s="103" t="s">
        <v>95</v>
      </c>
      <c r="D73" s="211">
        <v>299</v>
      </c>
      <c r="E73" s="211">
        <v>299</v>
      </c>
      <c r="F73" s="211">
        <v>302</v>
      </c>
      <c r="H73" s="102">
        <v>60</v>
      </c>
      <c r="I73" s="103" t="s">
        <v>401</v>
      </c>
      <c r="J73" s="211">
        <v>303</v>
      </c>
      <c r="K73" s="376">
        <v>303</v>
      </c>
      <c r="L73" s="283"/>
    </row>
    <row r="74" spans="1:12" ht="13.5">
      <c r="A74" s="4"/>
      <c r="B74" s="102">
        <v>61</v>
      </c>
      <c r="C74" s="103" t="s">
        <v>96</v>
      </c>
      <c r="D74" s="211">
        <v>278</v>
      </c>
      <c r="E74" s="211">
        <v>271</v>
      </c>
      <c r="F74" s="211">
        <v>278</v>
      </c>
      <c r="H74" s="102">
        <v>61</v>
      </c>
      <c r="I74" s="103" t="s">
        <v>402</v>
      </c>
      <c r="J74" s="211">
        <v>286</v>
      </c>
      <c r="K74" s="376">
        <v>290</v>
      </c>
      <c r="L74" s="283"/>
    </row>
    <row r="75" spans="1:12" ht="13.5">
      <c r="A75" s="4"/>
      <c r="B75" s="102">
        <v>62</v>
      </c>
      <c r="C75" s="103" t="s">
        <v>97</v>
      </c>
      <c r="D75" s="211">
        <v>195</v>
      </c>
      <c r="E75" s="211">
        <v>206</v>
      </c>
      <c r="F75" s="211">
        <v>208</v>
      </c>
      <c r="H75" s="102">
        <v>62</v>
      </c>
      <c r="I75" s="103" t="s">
        <v>403</v>
      </c>
      <c r="J75" s="211">
        <v>213</v>
      </c>
      <c r="K75" s="376">
        <v>212</v>
      </c>
      <c r="L75" s="283"/>
    </row>
    <row r="76" spans="1:12" ht="13.5">
      <c r="A76" s="4"/>
      <c r="B76" s="102">
        <v>63</v>
      </c>
      <c r="C76" s="103" t="s">
        <v>98</v>
      </c>
      <c r="D76" s="211">
        <v>438</v>
      </c>
      <c r="E76" s="211">
        <v>450</v>
      </c>
      <c r="F76" s="211">
        <v>453</v>
      </c>
      <c r="H76" s="102">
        <v>63</v>
      </c>
      <c r="I76" s="103" t="s">
        <v>404</v>
      </c>
      <c r="J76" s="211">
        <v>457</v>
      </c>
      <c r="K76" s="376">
        <v>465</v>
      </c>
      <c r="L76" s="283"/>
    </row>
    <row r="77" spans="1:12" ht="13.5">
      <c r="A77" s="4"/>
      <c r="B77" s="102">
        <v>64</v>
      </c>
      <c r="C77" s="103" t="s">
        <v>99</v>
      </c>
      <c r="D77" s="211">
        <v>44</v>
      </c>
      <c r="E77" s="211">
        <v>46</v>
      </c>
      <c r="F77" s="211">
        <v>46</v>
      </c>
      <c r="H77" s="102">
        <v>64</v>
      </c>
      <c r="I77" s="103" t="s">
        <v>405</v>
      </c>
      <c r="J77" s="211">
        <v>47</v>
      </c>
      <c r="K77" s="377">
        <v>48</v>
      </c>
      <c r="L77" s="283"/>
    </row>
    <row r="78" spans="1:12" ht="21.75" customHeight="1">
      <c r="A78" s="4"/>
      <c r="B78" s="522" t="s">
        <v>100</v>
      </c>
      <c r="C78" s="525"/>
      <c r="D78" s="203">
        <v>720</v>
      </c>
      <c r="E78" s="203">
        <v>722</v>
      </c>
      <c r="F78" s="203">
        <f>SUM(F79:F84)</f>
        <v>723</v>
      </c>
      <c r="H78" s="522" t="s">
        <v>100</v>
      </c>
      <c r="I78" s="525"/>
      <c r="J78" s="203">
        <f>SUM(J79:J84)</f>
        <v>724</v>
      </c>
      <c r="K78" s="380">
        <f>SUM(K79:K84)</f>
        <v>712</v>
      </c>
      <c r="L78" s="283"/>
    </row>
    <row r="79" spans="1:12" ht="13.5">
      <c r="A79" s="4"/>
      <c r="B79" s="102">
        <v>65</v>
      </c>
      <c r="C79" s="103" t="s">
        <v>101</v>
      </c>
      <c r="D79" s="211">
        <v>173</v>
      </c>
      <c r="E79" s="211">
        <v>175</v>
      </c>
      <c r="F79" s="211">
        <v>175</v>
      </c>
      <c r="H79" s="102">
        <v>65</v>
      </c>
      <c r="I79" s="103" t="s">
        <v>406</v>
      </c>
      <c r="J79" s="211">
        <v>179</v>
      </c>
      <c r="K79" s="375">
        <v>178</v>
      </c>
      <c r="L79" s="283"/>
    </row>
    <row r="80" spans="1:12" ht="13.5">
      <c r="A80" s="4"/>
      <c r="B80" s="102">
        <v>66</v>
      </c>
      <c r="C80" s="103" t="s">
        <v>102</v>
      </c>
      <c r="D80" s="211">
        <v>96</v>
      </c>
      <c r="E80" s="211">
        <v>92</v>
      </c>
      <c r="F80" s="211">
        <v>94</v>
      </c>
      <c r="H80" s="102">
        <v>66</v>
      </c>
      <c r="I80" s="103" t="s">
        <v>407</v>
      </c>
      <c r="J80" s="211">
        <v>95</v>
      </c>
      <c r="K80" s="376">
        <v>94</v>
      </c>
      <c r="L80" s="283"/>
    </row>
    <row r="81" spans="1:12" ht="13.5">
      <c r="A81" s="4"/>
      <c r="B81" s="102">
        <v>67</v>
      </c>
      <c r="C81" s="103" t="s">
        <v>102</v>
      </c>
      <c r="D81" s="211">
        <v>122</v>
      </c>
      <c r="E81" s="211">
        <v>121</v>
      </c>
      <c r="F81" s="211">
        <v>124</v>
      </c>
      <c r="H81" s="102">
        <v>67</v>
      </c>
      <c r="I81" s="103" t="s">
        <v>407</v>
      </c>
      <c r="J81" s="211">
        <v>120</v>
      </c>
      <c r="K81" s="376">
        <v>116</v>
      </c>
      <c r="L81" s="283"/>
    </row>
    <row r="82" spans="1:12" ht="13.5">
      <c r="A82" s="4"/>
      <c r="B82" s="102">
        <v>68</v>
      </c>
      <c r="C82" s="103" t="s">
        <v>102</v>
      </c>
      <c r="D82" s="211">
        <v>78</v>
      </c>
      <c r="E82" s="211">
        <v>78</v>
      </c>
      <c r="F82" s="211">
        <v>76</v>
      </c>
      <c r="H82" s="102">
        <v>68</v>
      </c>
      <c r="I82" s="103" t="s">
        <v>407</v>
      </c>
      <c r="J82" s="211">
        <v>77</v>
      </c>
      <c r="K82" s="376">
        <v>73</v>
      </c>
      <c r="L82" s="283"/>
    </row>
    <row r="83" spans="1:12" ht="13.5">
      <c r="A83" s="4"/>
      <c r="B83" s="102">
        <v>69</v>
      </c>
      <c r="C83" s="103" t="s">
        <v>103</v>
      </c>
      <c r="D83" s="211">
        <v>133</v>
      </c>
      <c r="E83" s="211">
        <v>139</v>
      </c>
      <c r="F83" s="211">
        <v>143</v>
      </c>
      <c r="H83" s="102">
        <v>69</v>
      </c>
      <c r="I83" s="103" t="s">
        <v>408</v>
      </c>
      <c r="J83" s="211">
        <v>142</v>
      </c>
      <c r="K83" s="376">
        <v>146</v>
      </c>
      <c r="L83" s="283"/>
    </row>
    <row r="84" spans="1:12" ht="13.5">
      <c r="A84" s="4"/>
      <c r="B84" s="106">
        <v>70</v>
      </c>
      <c r="C84" s="107" t="s">
        <v>103</v>
      </c>
      <c r="D84" s="211">
        <v>118</v>
      </c>
      <c r="E84" s="211">
        <v>117</v>
      </c>
      <c r="F84" s="211">
        <v>111</v>
      </c>
      <c r="H84" s="106">
        <v>70</v>
      </c>
      <c r="I84" s="107" t="s">
        <v>408</v>
      </c>
      <c r="J84" s="211">
        <v>111</v>
      </c>
      <c r="K84" s="377">
        <v>105</v>
      </c>
      <c r="L84" s="283"/>
    </row>
    <row r="85" spans="1:12" ht="21.75" customHeight="1">
      <c r="A85" s="4"/>
      <c r="B85" s="522" t="s">
        <v>300</v>
      </c>
      <c r="C85" s="525"/>
      <c r="D85" s="203">
        <v>2453</v>
      </c>
      <c r="E85" s="203">
        <v>2409</v>
      </c>
      <c r="F85" s="203">
        <f>SUM(F86:F108)</f>
        <v>2402</v>
      </c>
      <c r="G85" s="191"/>
      <c r="H85" s="522" t="s">
        <v>300</v>
      </c>
      <c r="I85" s="525"/>
      <c r="J85" s="203">
        <f>SUM(J86:J95)</f>
        <v>2365</v>
      </c>
      <c r="K85" s="380">
        <f>SUM(K86:K95)</f>
        <v>2330</v>
      </c>
      <c r="L85" s="283"/>
    </row>
    <row r="86" spans="1:12" ht="15" customHeight="1">
      <c r="A86" s="4"/>
      <c r="B86" s="102">
        <v>71</v>
      </c>
      <c r="C86" s="200" t="s">
        <v>309</v>
      </c>
      <c r="D86" s="211">
        <v>120</v>
      </c>
      <c r="E86" s="211">
        <v>120</v>
      </c>
      <c r="F86" s="211">
        <v>117</v>
      </c>
      <c r="G86" s="199"/>
      <c r="H86" s="363">
        <v>71</v>
      </c>
      <c r="I86" s="364" t="s">
        <v>516</v>
      </c>
      <c r="J86" s="432">
        <v>354</v>
      </c>
      <c r="K86" s="433">
        <v>344</v>
      </c>
      <c r="L86" s="283"/>
    </row>
    <row r="87" spans="1:12" ht="13.5">
      <c r="A87" s="4"/>
      <c r="B87" s="102">
        <v>72</v>
      </c>
      <c r="C87" s="103" t="s">
        <v>310</v>
      </c>
      <c r="D87" s="211">
        <v>160</v>
      </c>
      <c r="E87" s="211">
        <v>147</v>
      </c>
      <c r="F87" s="211">
        <v>147</v>
      </c>
      <c r="G87" s="199"/>
      <c r="H87" s="102">
        <v>72</v>
      </c>
      <c r="I87" s="103" t="s">
        <v>409</v>
      </c>
      <c r="J87" s="211">
        <v>353</v>
      </c>
      <c r="K87" s="376">
        <v>349</v>
      </c>
      <c r="L87" s="283"/>
    </row>
    <row r="88" spans="1:12" ht="13.5">
      <c r="A88" s="4"/>
      <c r="B88" s="102">
        <v>73</v>
      </c>
      <c r="C88" s="103" t="s">
        <v>311</v>
      </c>
      <c r="D88" s="211">
        <v>92</v>
      </c>
      <c r="E88" s="211">
        <v>93</v>
      </c>
      <c r="F88" s="211">
        <v>90</v>
      </c>
      <c r="G88" s="199"/>
      <c r="H88" s="102">
        <v>73</v>
      </c>
      <c r="I88" s="103" t="s">
        <v>410</v>
      </c>
      <c r="J88" s="211">
        <v>305</v>
      </c>
      <c r="K88" s="376">
        <v>299</v>
      </c>
      <c r="L88" s="283"/>
    </row>
    <row r="89" spans="1:12" ht="15" customHeight="1">
      <c r="A89" s="4"/>
      <c r="B89" s="102">
        <v>74</v>
      </c>
      <c r="C89" s="103" t="s">
        <v>532</v>
      </c>
      <c r="D89" s="211">
        <v>108</v>
      </c>
      <c r="E89" s="211">
        <v>107</v>
      </c>
      <c r="F89" s="211">
        <v>107</v>
      </c>
      <c r="G89" s="199"/>
      <c r="H89" s="363">
        <v>74</v>
      </c>
      <c r="I89" s="365" t="s">
        <v>517</v>
      </c>
      <c r="J89" s="432">
        <v>404</v>
      </c>
      <c r="K89" s="434">
        <v>399</v>
      </c>
      <c r="L89" s="283"/>
    </row>
    <row r="90" spans="1:12" ht="13.5">
      <c r="A90" s="4"/>
      <c r="B90" s="102">
        <v>75</v>
      </c>
      <c r="C90" s="103" t="s">
        <v>291</v>
      </c>
      <c r="D90" s="211">
        <v>261</v>
      </c>
      <c r="E90" s="211">
        <v>253</v>
      </c>
      <c r="F90" s="211">
        <v>255</v>
      </c>
      <c r="G90" s="199"/>
      <c r="H90" s="102">
        <v>75</v>
      </c>
      <c r="I90" s="103" t="s">
        <v>411</v>
      </c>
      <c r="J90" s="211">
        <v>357</v>
      </c>
      <c r="K90" s="376">
        <v>352</v>
      </c>
      <c r="L90" s="283"/>
    </row>
    <row r="91" spans="1:12" ht="13.5">
      <c r="A91" s="4"/>
      <c r="B91" s="102">
        <v>76</v>
      </c>
      <c r="C91" s="201" t="s">
        <v>312</v>
      </c>
      <c r="D91" s="211">
        <v>230</v>
      </c>
      <c r="E91" s="211">
        <v>229</v>
      </c>
      <c r="F91" s="211">
        <v>225</v>
      </c>
      <c r="G91" s="199"/>
      <c r="H91" s="102">
        <v>76</v>
      </c>
      <c r="I91" s="103" t="s">
        <v>288</v>
      </c>
      <c r="J91" s="211">
        <v>172</v>
      </c>
      <c r="K91" s="376">
        <v>168</v>
      </c>
      <c r="L91" s="283"/>
    </row>
    <row r="92" spans="1:12" ht="13.5">
      <c r="A92" s="4"/>
      <c r="B92" s="102">
        <v>77</v>
      </c>
      <c r="C92" s="103" t="s">
        <v>293</v>
      </c>
      <c r="D92" s="211">
        <v>82</v>
      </c>
      <c r="E92" s="211">
        <v>80</v>
      </c>
      <c r="F92" s="211">
        <v>78</v>
      </c>
      <c r="G92" s="199"/>
      <c r="H92" s="102">
        <v>77</v>
      </c>
      <c r="I92" s="103" t="s">
        <v>288</v>
      </c>
      <c r="J92" s="211">
        <v>128</v>
      </c>
      <c r="K92" s="376">
        <v>130</v>
      </c>
      <c r="L92" s="283"/>
    </row>
    <row r="93" spans="1:12" ht="13.5">
      <c r="A93" s="4"/>
      <c r="B93" s="102">
        <v>78</v>
      </c>
      <c r="C93" s="103" t="s">
        <v>284</v>
      </c>
      <c r="D93" s="211">
        <v>52</v>
      </c>
      <c r="E93" s="211">
        <v>51</v>
      </c>
      <c r="F93" s="211">
        <v>51</v>
      </c>
      <c r="G93" s="199"/>
      <c r="H93" s="102">
        <v>78</v>
      </c>
      <c r="I93" s="103" t="s">
        <v>412</v>
      </c>
      <c r="J93" s="211">
        <v>136</v>
      </c>
      <c r="K93" s="376">
        <v>136</v>
      </c>
      <c r="L93" s="283"/>
    </row>
    <row r="94" spans="1:12" ht="13.5">
      <c r="A94" s="4"/>
      <c r="B94" s="102">
        <v>79</v>
      </c>
      <c r="C94" s="103" t="s">
        <v>285</v>
      </c>
      <c r="D94" s="211">
        <v>162</v>
      </c>
      <c r="E94" s="211">
        <v>159</v>
      </c>
      <c r="F94" s="211">
        <v>162</v>
      </c>
      <c r="G94" s="199"/>
      <c r="H94" s="102">
        <v>79</v>
      </c>
      <c r="I94" s="105" t="s">
        <v>413</v>
      </c>
      <c r="J94" s="211">
        <v>83</v>
      </c>
      <c r="K94" s="376">
        <v>84</v>
      </c>
      <c r="L94" s="283"/>
    </row>
    <row r="95" spans="1:12" ht="13.5">
      <c r="A95" s="4"/>
      <c r="B95" s="102">
        <v>80</v>
      </c>
      <c r="C95" s="103" t="s">
        <v>286</v>
      </c>
      <c r="D95" s="211">
        <v>176</v>
      </c>
      <c r="E95" s="211">
        <v>174</v>
      </c>
      <c r="F95" s="211">
        <v>179</v>
      </c>
      <c r="G95" s="199"/>
      <c r="H95" s="106">
        <v>80</v>
      </c>
      <c r="I95" s="107" t="s">
        <v>414</v>
      </c>
      <c r="J95" s="212">
        <v>73</v>
      </c>
      <c r="K95" s="377">
        <v>69</v>
      </c>
      <c r="L95" s="283"/>
    </row>
    <row r="96" spans="1:12" ht="15.75" customHeight="1">
      <c r="A96" s="4"/>
      <c r="B96" s="102">
        <v>81</v>
      </c>
      <c r="C96" s="103" t="s">
        <v>286</v>
      </c>
      <c r="D96" s="211">
        <v>177</v>
      </c>
      <c r="E96" s="211">
        <v>176</v>
      </c>
      <c r="F96" s="211">
        <v>179</v>
      </c>
      <c r="H96" s="319"/>
      <c r="I96" s="319"/>
      <c r="J96" s="319"/>
      <c r="K96" s="319" t="s">
        <v>418</v>
      </c>
      <c r="L96" s="283"/>
    </row>
    <row r="97" spans="1:12" ht="13.5">
      <c r="A97" s="4"/>
      <c r="B97" s="102">
        <v>82</v>
      </c>
      <c r="C97" s="103" t="s">
        <v>313</v>
      </c>
      <c r="D97" s="211">
        <v>204</v>
      </c>
      <c r="E97" s="211">
        <v>199</v>
      </c>
      <c r="F97" s="211">
        <v>199</v>
      </c>
      <c r="H97" s="516"/>
      <c r="I97" s="516"/>
      <c r="J97" s="516"/>
      <c r="K97" s="319"/>
      <c r="L97" s="283"/>
    </row>
    <row r="98" spans="1:12" ht="13.5">
      <c r="A98" s="4"/>
      <c r="B98" s="102">
        <v>83</v>
      </c>
      <c r="C98" s="103" t="s">
        <v>288</v>
      </c>
      <c r="D98" s="211">
        <v>99</v>
      </c>
      <c r="E98" s="211">
        <v>98</v>
      </c>
      <c r="F98" s="211">
        <v>98</v>
      </c>
      <c r="I98" s="320" t="s">
        <v>415</v>
      </c>
      <c r="J98" s="283"/>
      <c r="K98" s="283"/>
      <c r="L98" s="283"/>
    </row>
    <row r="99" spans="1:12" ht="13.5">
      <c r="A99" s="4"/>
      <c r="B99" s="102">
        <v>84</v>
      </c>
      <c r="C99" s="103" t="s">
        <v>288</v>
      </c>
      <c r="D99" s="211">
        <v>84</v>
      </c>
      <c r="E99" s="211">
        <v>82</v>
      </c>
      <c r="F99" s="211">
        <v>79</v>
      </c>
      <c r="I99" s="320" t="s">
        <v>416</v>
      </c>
      <c r="J99" s="283"/>
      <c r="K99" s="283"/>
      <c r="L99" s="283"/>
    </row>
    <row r="100" spans="1:12" ht="13.5">
      <c r="A100" s="4"/>
      <c r="B100" s="102">
        <v>85</v>
      </c>
      <c r="C100" s="103" t="s">
        <v>288</v>
      </c>
      <c r="D100" s="211">
        <v>38</v>
      </c>
      <c r="E100" s="211">
        <v>38</v>
      </c>
      <c r="F100" s="211">
        <v>38</v>
      </c>
      <c r="L100" s="283"/>
    </row>
    <row r="101" spans="1:12" ht="13.5">
      <c r="A101" s="4"/>
      <c r="B101" s="102">
        <v>86</v>
      </c>
      <c r="C101" s="103" t="s">
        <v>288</v>
      </c>
      <c r="D101" s="211">
        <v>62</v>
      </c>
      <c r="E101" s="211">
        <v>61</v>
      </c>
      <c r="F101" s="211">
        <v>58</v>
      </c>
      <c r="L101" s="283"/>
    </row>
    <row r="102" spans="1:6" ht="13.5">
      <c r="A102" s="4"/>
      <c r="B102" s="102">
        <v>87</v>
      </c>
      <c r="C102" s="103" t="s">
        <v>288</v>
      </c>
      <c r="D102" s="211">
        <v>39</v>
      </c>
      <c r="E102" s="211">
        <v>39</v>
      </c>
      <c r="F102" s="211">
        <v>38</v>
      </c>
    </row>
    <row r="103" spans="1:6" ht="13.5">
      <c r="A103" s="4"/>
      <c r="B103" s="102">
        <v>88</v>
      </c>
      <c r="C103" s="103" t="s">
        <v>294</v>
      </c>
      <c r="D103" s="211">
        <v>136</v>
      </c>
      <c r="E103" s="211">
        <v>137</v>
      </c>
      <c r="F103" s="211">
        <v>139</v>
      </c>
    </row>
    <row r="104" spans="1:6" ht="13.5">
      <c r="A104" s="4"/>
      <c r="B104" s="102">
        <v>89</v>
      </c>
      <c r="C104" s="103" t="s">
        <v>294</v>
      </c>
      <c r="D104" s="211">
        <v>53</v>
      </c>
      <c r="E104" s="211">
        <v>53</v>
      </c>
      <c r="F104" s="211">
        <v>52</v>
      </c>
    </row>
    <row r="105" spans="1:6" ht="13.5">
      <c r="A105" s="4"/>
      <c r="B105" s="102">
        <v>90</v>
      </c>
      <c r="C105" s="103" t="s">
        <v>289</v>
      </c>
      <c r="D105" s="211">
        <v>37</v>
      </c>
      <c r="E105" s="211">
        <v>36</v>
      </c>
      <c r="F105" s="211">
        <v>35</v>
      </c>
    </row>
    <row r="106" spans="1:6" ht="13.5">
      <c r="A106" s="4"/>
      <c r="B106" s="102">
        <v>91</v>
      </c>
      <c r="C106" s="103" t="s">
        <v>295</v>
      </c>
      <c r="D106" s="211">
        <v>39</v>
      </c>
      <c r="E106" s="211">
        <v>38</v>
      </c>
      <c r="F106" s="211">
        <v>38</v>
      </c>
    </row>
    <row r="107" spans="1:6" ht="13.5">
      <c r="A107" s="4"/>
      <c r="B107" s="102">
        <v>92</v>
      </c>
      <c r="C107" s="103" t="s">
        <v>295</v>
      </c>
      <c r="D107" s="211">
        <v>17</v>
      </c>
      <c r="E107" s="211">
        <v>17</v>
      </c>
      <c r="F107" s="211">
        <v>15</v>
      </c>
    </row>
    <row r="108" spans="1:6" ht="13.5">
      <c r="A108" s="4"/>
      <c r="B108" s="106">
        <v>93</v>
      </c>
      <c r="C108" s="107" t="s">
        <v>295</v>
      </c>
      <c r="D108" s="212">
        <v>25</v>
      </c>
      <c r="E108" s="212">
        <v>22</v>
      </c>
      <c r="F108" s="212">
        <v>23</v>
      </c>
    </row>
    <row r="109" spans="4:6" ht="13.5">
      <c r="D109" s="524" t="s">
        <v>260</v>
      </c>
      <c r="E109" s="524"/>
      <c r="F109" s="524"/>
    </row>
  </sheetData>
  <sheetProtection/>
  <mergeCells count="23">
    <mergeCell ref="H6:I6"/>
    <mergeCell ref="H7:I7"/>
    <mergeCell ref="H28:I28"/>
    <mergeCell ref="H39:I39"/>
    <mergeCell ref="H78:I78"/>
    <mergeCell ref="H50:I50"/>
    <mergeCell ref="D109:F109"/>
    <mergeCell ref="B85:C85"/>
    <mergeCell ref="B78:C78"/>
    <mergeCell ref="B71:C71"/>
    <mergeCell ref="H59:I59"/>
    <mergeCell ref="H71:I71"/>
    <mergeCell ref="H85:I85"/>
    <mergeCell ref="H97:J97"/>
    <mergeCell ref="H58:J58"/>
    <mergeCell ref="B59:C59"/>
    <mergeCell ref="H4:I4"/>
    <mergeCell ref="B4:C4"/>
    <mergeCell ref="B7:C7"/>
    <mergeCell ref="B50:C50"/>
    <mergeCell ref="B28:C28"/>
    <mergeCell ref="B39:C39"/>
    <mergeCell ref="B6:C6"/>
  </mergeCells>
  <printOptions/>
  <pageMargins left="0.1968503937007874" right="0.1968503937007874" top="0.5905511811023623" bottom="0.6299212598425197" header="0.5118110236220472" footer="0.5118110236220472"/>
  <pageSetup firstPageNumber="16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5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110"/>
  <sheetViews>
    <sheetView view="pageBreakPreview" zoomScaleSheetLayoutView="100" zoomScalePageLayoutView="0" workbookViewId="0" topLeftCell="B1">
      <selection activeCell="V37" sqref="V37"/>
    </sheetView>
  </sheetViews>
  <sheetFormatPr defaultColWidth="9.00390625" defaultRowHeight="13.5"/>
  <cols>
    <col min="1" max="1" width="1.25" style="6" customWidth="1"/>
    <col min="2" max="2" width="2.875" style="6" customWidth="1"/>
    <col min="3" max="3" width="13.75390625" style="6" customWidth="1"/>
    <col min="4" max="5" width="9.00390625" style="6" customWidth="1"/>
    <col min="6" max="6" width="8.875" style="6" customWidth="1"/>
    <col min="7" max="7" width="3.50390625" style="6" customWidth="1"/>
    <col min="8" max="8" width="3.375" style="6" customWidth="1"/>
    <col min="9" max="9" width="15.75390625" style="6" customWidth="1"/>
    <col min="10" max="16384" width="9.00390625" style="6" customWidth="1"/>
  </cols>
  <sheetData>
    <row r="1" ht="8.25" customHeight="1"/>
    <row r="2" spans="2:9" ht="16.5" customHeight="1">
      <c r="B2" s="285" t="s">
        <v>108</v>
      </c>
      <c r="C2" s="284"/>
      <c r="F2" s="278"/>
      <c r="G2" s="278"/>
      <c r="H2" s="278"/>
      <c r="I2" s="278"/>
    </row>
    <row r="3" spans="2:15" ht="16.5" customHeight="1">
      <c r="B3" s="98"/>
      <c r="D3" s="7"/>
      <c r="E3" s="7"/>
      <c r="F3" s="313" t="s">
        <v>267</v>
      </c>
      <c r="G3" s="313"/>
      <c r="H3" s="313"/>
      <c r="I3" s="313"/>
      <c r="K3" s="7"/>
      <c r="L3" s="313"/>
      <c r="O3" s="313" t="s">
        <v>267</v>
      </c>
    </row>
    <row r="4" spans="2:15" ht="13.5">
      <c r="B4" s="545" t="s">
        <v>38</v>
      </c>
      <c r="C4" s="546"/>
      <c r="D4" s="533" t="s">
        <v>346</v>
      </c>
      <c r="E4" s="534"/>
      <c r="F4" s="535"/>
      <c r="G4" s="350"/>
      <c r="H4" s="561" t="s">
        <v>38</v>
      </c>
      <c r="I4" s="562"/>
      <c r="J4" s="557" t="s">
        <v>419</v>
      </c>
      <c r="K4" s="558"/>
      <c r="L4" s="559"/>
      <c r="M4" s="557" t="s">
        <v>534</v>
      </c>
      <c r="N4" s="558"/>
      <c r="O4" s="559"/>
    </row>
    <row r="5" spans="2:15" ht="13.5">
      <c r="B5" s="547"/>
      <c r="C5" s="548"/>
      <c r="D5" s="9" t="s">
        <v>104</v>
      </c>
      <c r="E5" s="8" t="s">
        <v>2</v>
      </c>
      <c r="F5" s="10" t="s">
        <v>3</v>
      </c>
      <c r="G5" s="351"/>
      <c r="H5" s="563"/>
      <c r="I5" s="564"/>
      <c r="J5" s="322" t="s">
        <v>104</v>
      </c>
      <c r="K5" s="323" t="s">
        <v>2</v>
      </c>
      <c r="L5" s="324" t="s">
        <v>3</v>
      </c>
      <c r="M5" s="322" t="s">
        <v>104</v>
      </c>
      <c r="N5" s="323" t="s">
        <v>2</v>
      </c>
      <c r="O5" s="324" t="s">
        <v>3</v>
      </c>
    </row>
    <row r="6" spans="2:15" ht="12.75" customHeight="1">
      <c r="B6" s="549"/>
      <c r="C6" s="550"/>
      <c r="D6" s="114" t="s">
        <v>26</v>
      </c>
      <c r="E6" s="11" t="s">
        <v>26</v>
      </c>
      <c r="F6" s="116" t="s">
        <v>26</v>
      </c>
      <c r="G6" s="345"/>
      <c r="H6" s="565"/>
      <c r="I6" s="550"/>
      <c r="J6" s="114" t="s">
        <v>420</v>
      </c>
      <c r="K6" s="11" t="s">
        <v>420</v>
      </c>
      <c r="L6" s="116" t="s">
        <v>420</v>
      </c>
      <c r="M6" s="114" t="s">
        <v>420</v>
      </c>
      <c r="N6" s="11" t="s">
        <v>420</v>
      </c>
      <c r="O6" s="116" t="s">
        <v>420</v>
      </c>
    </row>
    <row r="7" spans="2:15" ht="24.75" customHeight="1">
      <c r="B7" s="540" t="s">
        <v>265</v>
      </c>
      <c r="C7" s="560"/>
      <c r="D7" s="288">
        <f>E7+F7</f>
        <v>69390</v>
      </c>
      <c r="E7" s="289">
        <f>E8+E29+E40+E51+E60+E72+E79+E86</f>
        <v>34149</v>
      </c>
      <c r="F7" s="311">
        <f>F8+F29+F40+F51+F60+F72+F79+F86</f>
        <v>35241</v>
      </c>
      <c r="G7" s="346"/>
      <c r="H7" s="540" t="s">
        <v>528</v>
      </c>
      <c r="I7" s="566"/>
      <c r="J7" s="115">
        <f>K7+L7</f>
        <v>68989</v>
      </c>
      <c r="K7" s="41">
        <f>K8+K29+K40+K51+K60+K72+K79+K86</f>
        <v>33957</v>
      </c>
      <c r="L7" s="325">
        <f>L8+L29+L40+L51+L60+L72+L79+L86</f>
        <v>35032</v>
      </c>
      <c r="M7" s="384">
        <f>M8+M29+M40+M51+M60+M72+M79+M86</f>
        <v>68616</v>
      </c>
      <c r="N7" s="385">
        <f>N8+N29+N40+N51+N60+N72+N79+N86</f>
        <v>33730</v>
      </c>
      <c r="O7" s="386">
        <f>O8+O29+O40+O51+O60+O72+O79+O86</f>
        <v>34886</v>
      </c>
    </row>
    <row r="8" spans="2:15" ht="20.25" customHeight="1">
      <c r="B8" s="538" t="s">
        <v>105</v>
      </c>
      <c r="C8" s="544"/>
      <c r="D8" s="290">
        <f>E8+F8</f>
        <v>21051</v>
      </c>
      <c r="E8" s="291">
        <f>SUM(E9:E28)</f>
        <v>10240</v>
      </c>
      <c r="F8" s="292">
        <f>SUM(F9:F28)</f>
        <v>10811</v>
      </c>
      <c r="G8" s="347"/>
      <c r="H8" s="538" t="s">
        <v>105</v>
      </c>
      <c r="I8" s="544"/>
      <c r="J8" s="111">
        <f>K8+L8</f>
        <v>20950</v>
      </c>
      <c r="K8" s="112">
        <f>SUM(K9:K28)</f>
        <v>10192</v>
      </c>
      <c r="L8" s="113">
        <f>SUM(L9:L28)</f>
        <v>10758</v>
      </c>
      <c r="M8" s="112">
        <f>SUM(M9:M28)</f>
        <v>21052</v>
      </c>
      <c r="N8" s="112">
        <f>SUM(N9:N28)</f>
        <v>10219</v>
      </c>
      <c r="O8" s="113">
        <f>SUM(O9:O28)</f>
        <v>10833</v>
      </c>
    </row>
    <row r="9" spans="2:15" ht="15" customHeight="1">
      <c r="B9" s="118">
        <v>1</v>
      </c>
      <c r="C9" s="119" t="s">
        <v>109</v>
      </c>
      <c r="D9" s="293">
        <f>E9+F9</f>
        <v>1364</v>
      </c>
      <c r="E9" s="294">
        <v>650</v>
      </c>
      <c r="F9" s="295">
        <v>714</v>
      </c>
      <c r="G9" s="348"/>
      <c r="H9" s="339">
        <v>1</v>
      </c>
      <c r="I9" s="340" t="s">
        <v>422</v>
      </c>
      <c r="J9" s="326">
        <f>K9+L9</f>
        <v>1337</v>
      </c>
      <c r="K9" s="218">
        <v>641</v>
      </c>
      <c r="L9" s="327">
        <v>696</v>
      </c>
      <c r="M9" s="382">
        <f>N9+O9</f>
        <v>1335</v>
      </c>
      <c r="N9" s="218">
        <v>640</v>
      </c>
      <c r="O9" s="383">
        <v>695</v>
      </c>
    </row>
    <row r="10" spans="2:15" ht="15" customHeight="1">
      <c r="B10" s="120">
        <v>2</v>
      </c>
      <c r="C10" s="121" t="s">
        <v>110</v>
      </c>
      <c r="D10" s="296">
        <f>E10+F10</f>
        <v>341</v>
      </c>
      <c r="E10" s="297">
        <v>146</v>
      </c>
      <c r="F10" s="298">
        <v>195</v>
      </c>
      <c r="G10" s="348"/>
      <c r="H10" s="341">
        <v>2</v>
      </c>
      <c r="I10" s="121" t="s">
        <v>423</v>
      </c>
      <c r="J10" s="328">
        <f aca="true" t="shared" si="0" ref="J10:J58">K10+L10</f>
        <v>328</v>
      </c>
      <c r="K10" s="2">
        <v>139</v>
      </c>
      <c r="L10" s="329">
        <v>189</v>
      </c>
      <c r="M10" s="17">
        <f aca="true" t="shared" si="1" ref="M10:M58">N10+O10</f>
        <v>325</v>
      </c>
      <c r="N10" s="2">
        <v>138</v>
      </c>
      <c r="O10" s="49">
        <v>187</v>
      </c>
    </row>
    <row r="11" spans="2:15" ht="15" customHeight="1">
      <c r="B11" s="120">
        <v>3</v>
      </c>
      <c r="C11" s="122" t="s">
        <v>44</v>
      </c>
      <c r="D11" s="296">
        <f>E11+F11</f>
        <v>855</v>
      </c>
      <c r="E11" s="297">
        <v>415</v>
      </c>
      <c r="F11" s="298">
        <v>440</v>
      </c>
      <c r="G11" s="348"/>
      <c r="H11" s="341">
        <v>3</v>
      </c>
      <c r="I11" s="122" t="s">
        <v>424</v>
      </c>
      <c r="J11" s="328">
        <f t="shared" si="0"/>
        <v>863</v>
      </c>
      <c r="K11" s="2">
        <v>427</v>
      </c>
      <c r="L11" s="329">
        <v>436</v>
      </c>
      <c r="M11" s="17">
        <f t="shared" si="1"/>
        <v>890</v>
      </c>
      <c r="N11" s="2">
        <v>442</v>
      </c>
      <c r="O11" s="49">
        <v>448</v>
      </c>
    </row>
    <row r="12" spans="2:15" ht="15" customHeight="1">
      <c r="B12" s="120">
        <v>4</v>
      </c>
      <c r="C12" s="117" t="s">
        <v>45</v>
      </c>
      <c r="D12" s="296">
        <f aca="true" t="shared" si="2" ref="D12:D58">E12+F12</f>
        <v>631</v>
      </c>
      <c r="E12" s="297">
        <v>303</v>
      </c>
      <c r="F12" s="298">
        <v>328</v>
      </c>
      <c r="G12" s="348"/>
      <c r="H12" s="341">
        <v>4</v>
      </c>
      <c r="I12" s="342" t="s">
        <v>425</v>
      </c>
      <c r="J12" s="328">
        <f t="shared" si="0"/>
        <v>635</v>
      </c>
      <c r="K12" s="2">
        <v>299</v>
      </c>
      <c r="L12" s="329">
        <v>336</v>
      </c>
      <c r="M12" s="17">
        <f t="shared" si="1"/>
        <v>609</v>
      </c>
      <c r="N12" s="2">
        <v>283</v>
      </c>
      <c r="O12" s="49">
        <v>326</v>
      </c>
    </row>
    <row r="13" spans="2:15" ht="15" customHeight="1">
      <c r="B13" s="120">
        <v>5</v>
      </c>
      <c r="C13" s="117" t="s">
        <v>111</v>
      </c>
      <c r="D13" s="296">
        <f t="shared" si="2"/>
        <v>1022</v>
      </c>
      <c r="E13" s="297">
        <v>489</v>
      </c>
      <c r="F13" s="298">
        <v>533</v>
      </c>
      <c r="G13" s="348"/>
      <c r="H13" s="341">
        <v>5</v>
      </c>
      <c r="I13" s="342" t="s">
        <v>426</v>
      </c>
      <c r="J13" s="328">
        <f t="shared" si="0"/>
        <v>1042</v>
      </c>
      <c r="K13" s="2">
        <v>502</v>
      </c>
      <c r="L13" s="329">
        <v>540</v>
      </c>
      <c r="M13" s="17">
        <f t="shared" si="1"/>
        <v>1043</v>
      </c>
      <c r="N13" s="2">
        <v>503</v>
      </c>
      <c r="O13" s="49">
        <v>540</v>
      </c>
    </row>
    <row r="14" spans="2:15" ht="15" customHeight="1">
      <c r="B14" s="120">
        <v>6</v>
      </c>
      <c r="C14" s="117" t="s">
        <v>112</v>
      </c>
      <c r="D14" s="296">
        <f t="shared" si="2"/>
        <v>651</v>
      </c>
      <c r="E14" s="297">
        <v>325</v>
      </c>
      <c r="F14" s="298">
        <v>326</v>
      </c>
      <c r="G14" s="348"/>
      <c r="H14" s="341">
        <v>6</v>
      </c>
      <c r="I14" s="342" t="s">
        <v>427</v>
      </c>
      <c r="J14" s="328">
        <f t="shared" si="0"/>
        <v>637</v>
      </c>
      <c r="K14" s="2">
        <v>310</v>
      </c>
      <c r="L14" s="329">
        <v>327</v>
      </c>
      <c r="M14" s="17">
        <f t="shared" si="1"/>
        <v>626</v>
      </c>
      <c r="N14" s="2">
        <v>303</v>
      </c>
      <c r="O14" s="49">
        <v>323</v>
      </c>
    </row>
    <row r="15" spans="2:15" ht="15" customHeight="1">
      <c r="B15" s="120">
        <v>7</v>
      </c>
      <c r="C15" s="117" t="s">
        <v>48</v>
      </c>
      <c r="D15" s="296">
        <f t="shared" si="2"/>
        <v>670</v>
      </c>
      <c r="E15" s="297">
        <v>316</v>
      </c>
      <c r="F15" s="298">
        <v>354</v>
      </c>
      <c r="G15" s="348"/>
      <c r="H15" s="341">
        <v>7</v>
      </c>
      <c r="I15" s="342" t="s">
        <v>428</v>
      </c>
      <c r="J15" s="328">
        <f t="shared" si="0"/>
        <v>682</v>
      </c>
      <c r="K15" s="2">
        <v>319</v>
      </c>
      <c r="L15" s="329">
        <v>363</v>
      </c>
      <c r="M15" s="17">
        <f t="shared" si="1"/>
        <v>700</v>
      </c>
      <c r="N15" s="2">
        <v>328</v>
      </c>
      <c r="O15" s="49">
        <v>372</v>
      </c>
    </row>
    <row r="16" spans="2:15" ht="15" customHeight="1">
      <c r="B16" s="120">
        <v>8</v>
      </c>
      <c r="C16" s="117" t="s">
        <v>113</v>
      </c>
      <c r="D16" s="296">
        <f t="shared" si="2"/>
        <v>190</v>
      </c>
      <c r="E16" s="297">
        <v>85</v>
      </c>
      <c r="F16" s="298">
        <v>105</v>
      </c>
      <c r="G16" s="348"/>
      <c r="H16" s="341">
        <v>8</v>
      </c>
      <c r="I16" s="342" t="s">
        <v>429</v>
      </c>
      <c r="J16" s="328">
        <f t="shared" si="0"/>
        <v>180</v>
      </c>
      <c r="K16" s="2">
        <v>81</v>
      </c>
      <c r="L16" s="329">
        <v>99</v>
      </c>
      <c r="M16" s="17">
        <f t="shared" si="1"/>
        <v>182</v>
      </c>
      <c r="N16" s="2">
        <v>85</v>
      </c>
      <c r="O16" s="49">
        <v>97</v>
      </c>
    </row>
    <row r="17" spans="2:15" ht="15" customHeight="1">
      <c r="B17" s="120">
        <v>9</v>
      </c>
      <c r="C17" s="117" t="s">
        <v>114</v>
      </c>
      <c r="D17" s="296">
        <f t="shared" si="2"/>
        <v>1578</v>
      </c>
      <c r="E17" s="297">
        <v>785</v>
      </c>
      <c r="F17" s="298">
        <v>793</v>
      </c>
      <c r="G17" s="348"/>
      <c r="H17" s="341">
        <v>9</v>
      </c>
      <c r="I17" s="342" t="s">
        <v>430</v>
      </c>
      <c r="J17" s="328">
        <f t="shared" si="0"/>
        <v>1574</v>
      </c>
      <c r="K17" s="2">
        <v>779</v>
      </c>
      <c r="L17" s="329">
        <v>795</v>
      </c>
      <c r="M17" s="17">
        <f t="shared" si="1"/>
        <v>1570</v>
      </c>
      <c r="N17" s="2">
        <v>775</v>
      </c>
      <c r="O17" s="49">
        <v>795</v>
      </c>
    </row>
    <row r="18" spans="2:15" ht="15" customHeight="1">
      <c r="B18" s="120">
        <v>10</v>
      </c>
      <c r="C18" s="123" t="s">
        <v>51</v>
      </c>
      <c r="D18" s="296">
        <f t="shared" si="2"/>
        <v>253</v>
      </c>
      <c r="E18" s="297">
        <v>117</v>
      </c>
      <c r="F18" s="298">
        <v>136</v>
      </c>
      <c r="G18" s="348"/>
      <c r="H18" s="341">
        <v>10</v>
      </c>
      <c r="I18" s="123" t="s">
        <v>431</v>
      </c>
      <c r="J18" s="328">
        <f t="shared" si="0"/>
        <v>253</v>
      </c>
      <c r="K18" s="2">
        <v>119</v>
      </c>
      <c r="L18" s="329">
        <v>134</v>
      </c>
      <c r="M18" s="17">
        <f t="shared" si="1"/>
        <v>240</v>
      </c>
      <c r="N18" s="2">
        <v>110</v>
      </c>
      <c r="O18" s="49">
        <v>130</v>
      </c>
    </row>
    <row r="19" spans="2:15" ht="15" customHeight="1">
      <c r="B19" s="120">
        <v>11</v>
      </c>
      <c r="C19" s="117" t="s">
        <v>115</v>
      </c>
      <c r="D19" s="296">
        <f t="shared" si="2"/>
        <v>878</v>
      </c>
      <c r="E19" s="297">
        <v>423</v>
      </c>
      <c r="F19" s="298">
        <v>455</v>
      </c>
      <c r="G19" s="348"/>
      <c r="H19" s="341">
        <v>11</v>
      </c>
      <c r="I19" s="342" t="s">
        <v>432</v>
      </c>
      <c r="J19" s="328">
        <f t="shared" si="0"/>
        <v>887</v>
      </c>
      <c r="K19" s="2">
        <v>435</v>
      </c>
      <c r="L19" s="329">
        <v>452</v>
      </c>
      <c r="M19" s="17">
        <f t="shared" si="1"/>
        <v>902</v>
      </c>
      <c r="N19" s="2">
        <v>441</v>
      </c>
      <c r="O19" s="49">
        <v>461</v>
      </c>
    </row>
    <row r="20" spans="2:15" ht="15" customHeight="1">
      <c r="B20" s="120">
        <v>12</v>
      </c>
      <c r="C20" s="117" t="s">
        <v>116</v>
      </c>
      <c r="D20" s="296">
        <f t="shared" si="2"/>
        <v>1783</v>
      </c>
      <c r="E20" s="297">
        <v>851</v>
      </c>
      <c r="F20" s="298">
        <v>932</v>
      </c>
      <c r="G20" s="348"/>
      <c r="H20" s="341">
        <v>12</v>
      </c>
      <c r="I20" s="342" t="s">
        <v>433</v>
      </c>
      <c r="J20" s="328">
        <f t="shared" si="0"/>
        <v>1801</v>
      </c>
      <c r="K20" s="2">
        <v>866</v>
      </c>
      <c r="L20" s="329">
        <v>935</v>
      </c>
      <c r="M20" s="17">
        <f t="shared" si="1"/>
        <v>1801</v>
      </c>
      <c r="N20" s="2">
        <v>865</v>
      </c>
      <c r="O20" s="49">
        <v>936</v>
      </c>
    </row>
    <row r="21" spans="2:15" ht="15" customHeight="1">
      <c r="B21" s="120">
        <v>13</v>
      </c>
      <c r="C21" s="117" t="s">
        <v>116</v>
      </c>
      <c r="D21" s="296">
        <f t="shared" si="2"/>
        <v>1970</v>
      </c>
      <c r="E21" s="297">
        <v>997</v>
      </c>
      <c r="F21" s="298">
        <v>973</v>
      </c>
      <c r="G21" s="348"/>
      <c r="H21" s="341">
        <v>13</v>
      </c>
      <c r="I21" s="342" t="s">
        <v>433</v>
      </c>
      <c r="J21" s="328">
        <f t="shared" si="0"/>
        <v>1977</v>
      </c>
      <c r="K21" s="2">
        <v>993</v>
      </c>
      <c r="L21" s="329">
        <v>984</v>
      </c>
      <c r="M21" s="17">
        <f t="shared" si="1"/>
        <v>1995</v>
      </c>
      <c r="N21" s="2">
        <v>997</v>
      </c>
      <c r="O21" s="49">
        <v>998</v>
      </c>
    </row>
    <row r="22" spans="2:15" ht="15" customHeight="1">
      <c r="B22" s="120">
        <v>14</v>
      </c>
      <c r="C22" s="117" t="s">
        <v>117</v>
      </c>
      <c r="D22" s="296">
        <f t="shared" si="2"/>
        <v>1491</v>
      </c>
      <c r="E22" s="297">
        <v>704</v>
      </c>
      <c r="F22" s="298">
        <v>787</v>
      </c>
      <c r="G22" s="348"/>
      <c r="H22" s="341">
        <v>14</v>
      </c>
      <c r="I22" s="342" t="s">
        <v>434</v>
      </c>
      <c r="J22" s="328">
        <f t="shared" si="0"/>
        <v>1443</v>
      </c>
      <c r="K22" s="2">
        <v>677</v>
      </c>
      <c r="L22" s="329">
        <v>766</v>
      </c>
      <c r="M22" s="17">
        <f t="shared" si="1"/>
        <v>1485</v>
      </c>
      <c r="N22" s="2">
        <v>695</v>
      </c>
      <c r="O22" s="49">
        <v>790</v>
      </c>
    </row>
    <row r="23" spans="2:15" ht="15" customHeight="1">
      <c r="B23" s="120">
        <v>15</v>
      </c>
      <c r="C23" s="117" t="s">
        <v>118</v>
      </c>
      <c r="D23" s="296">
        <f t="shared" si="2"/>
        <v>2224</v>
      </c>
      <c r="E23" s="297">
        <v>1110</v>
      </c>
      <c r="F23" s="299">
        <v>1114</v>
      </c>
      <c r="G23" s="349"/>
      <c r="H23" s="341">
        <v>15</v>
      </c>
      <c r="I23" s="342" t="s">
        <v>435</v>
      </c>
      <c r="J23" s="328">
        <f t="shared" si="0"/>
        <v>2195</v>
      </c>
      <c r="K23" s="2">
        <v>1096</v>
      </c>
      <c r="L23" s="49">
        <v>1099</v>
      </c>
      <c r="M23" s="17">
        <f t="shared" si="1"/>
        <v>2233</v>
      </c>
      <c r="N23" s="2">
        <v>1112</v>
      </c>
      <c r="O23" s="49">
        <v>1121</v>
      </c>
    </row>
    <row r="24" spans="2:15" ht="15" customHeight="1">
      <c r="B24" s="120">
        <v>16</v>
      </c>
      <c r="C24" s="117" t="s">
        <v>119</v>
      </c>
      <c r="D24" s="296">
        <f t="shared" si="2"/>
        <v>1695</v>
      </c>
      <c r="E24" s="297">
        <v>844</v>
      </c>
      <c r="F24" s="298">
        <v>851</v>
      </c>
      <c r="G24" s="348"/>
      <c r="H24" s="341">
        <v>16</v>
      </c>
      <c r="I24" s="342" t="s">
        <v>436</v>
      </c>
      <c r="J24" s="328">
        <f t="shared" si="0"/>
        <v>1689</v>
      </c>
      <c r="K24" s="2">
        <v>839</v>
      </c>
      <c r="L24" s="329">
        <v>850</v>
      </c>
      <c r="M24" s="17">
        <f t="shared" si="1"/>
        <v>1693</v>
      </c>
      <c r="N24" s="2">
        <v>843</v>
      </c>
      <c r="O24" s="49">
        <v>850</v>
      </c>
    </row>
    <row r="25" spans="2:15" ht="15" customHeight="1">
      <c r="B25" s="120">
        <v>17</v>
      </c>
      <c r="C25" s="117" t="s">
        <v>119</v>
      </c>
      <c r="D25" s="296">
        <f t="shared" si="2"/>
        <v>1249</v>
      </c>
      <c r="E25" s="297">
        <v>601</v>
      </c>
      <c r="F25" s="298">
        <v>648</v>
      </c>
      <c r="G25" s="348"/>
      <c r="H25" s="341">
        <v>17</v>
      </c>
      <c r="I25" s="342" t="s">
        <v>436</v>
      </c>
      <c r="J25" s="328">
        <f t="shared" si="0"/>
        <v>1248</v>
      </c>
      <c r="K25" s="2">
        <v>601</v>
      </c>
      <c r="L25" s="329">
        <v>647</v>
      </c>
      <c r="M25" s="17">
        <f t="shared" si="1"/>
        <v>1256</v>
      </c>
      <c r="N25" s="2">
        <v>596</v>
      </c>
      <c r="O25" s="49">
        <v>660</v>
      </c>
    </row>
    <row r="26" spans="2:15" ht="15" customHeight="1">
      <c r="B26" s="120">
        <v>18</v>
      </c>
      <c r="C26" s="117" t="s">
        <v>120</v>
      </c>
      <c r="D26" s="296">
        <f t="shared" si="2"/>
        <v>670</v>
      </c>
      <c r="E26" s="297">
        <v>331</v>
      </c>
      <c r="F26" s="298">
        <v>339</v>
      </c>
      <c r="G26" s="348"/>
      <c r="H26" s="341">
        <v>18</v>
      </c>
      <c r="I26" s="342" t="s">
        <v>437</v>
      </c>
      <c r="J26" s="328">
        <f t="shared" si="0"/>
        <v>667</v>
      </c>
      <c r="K26" s="2">
        <v>333</v>
      </c>
      <c r="L26" s="329">
        <v>334</v>
      </c>
      <c r="M26" s="17">
        <f t="shared" si="1"/>
        <v>660</v>
      </c>
      <c r="N26" s="2">
        <v>327</v>
      </c>
      <c r="O26" s="49">
        <v>333</v>
      </c>
    </row>
    <row r="27" spans="2:15" ht="15" customHeight="1">
      <c r="B27" s="120">
        <v>19</v>
      </c>
      <c r="C27" s="117" t="s">
        <v>121</v>
      </c>
      <c r="D27" s="296">
        <f t="shared" si="2"/>
        <v>644</v>
      </c>
      <c r="E27" s="297">
        <v>299</v>
      </c>
      <c r="F27" s="298">
        <v>345</v>
      </c>
      <c r="G27" s="348"/>
      <c r="H27" s="341">
        <v>19</v>
      </c>
      <c r="I27" s="342" t="s">
        <v>438</v>
      </c>
      <c r="J27" s="328">
        <f t="shared" si="0"/>
        <v>640</v>
      </c>
      <c r="K27" s="2">
        <v>301</v>
      </c>
      <c r="L27" s="329">
        <v>339</v>
      </c>
      <c r="M27" s="17">
        <f t="shared" si="1"/>
        <v>634</v>
      </c>
      <c r="N27" s="2">
        <v>293</v>
      </c>
      <c r="O27" s="49">
        <v>341</v>
      </c>
    </row>
    <row r="28" spans="2:15" ht="15" customHeight="1">
      <c r="B28" s="124">
        <v>20</v>
      </c>
      <c r="C28" s="125" t="s">
        <v>122</v>
      </c>
      <c r="D28" s="296">
        <f t="shared" si="2"/>
        <v>892</v>
      </c>
      <c r="E28" s="300">
        <v>449</v>
      </c>
      <c r="F28" s="301">
        <v>443</v>
      </c>
      <c r="G28" s="348"/>
      <c r="H28" s="343">
        <v>20</v>
      </c>
      <c r="I28" s="344" t="s">
        <v>439</v>
      </c>
      <c r="J28" s="330">
        <f t="shared" si="0"/>
        <v>872</v>
      </c>
      <c r="K28" s="3">
        <v>435</v>
      </c>
      <c r="L28" s="331">
        <v>437</v>
      </c>
      <c r="M28" s="1">
        <f t="shared" si="1"/>
        <v>873</v>
      </c>
      <c r="N28" s="3">
        <v>443</v>
      </c>
      <c r="O28" s="381">
        <v>430</v>
      </c>
    </row>
    <row r="29" spans="2:15" ht="20.25" customHeight="1">
      <c r="B29" s="538" t="s">
        <v>106</v>
      </c>
      <c r="C29" s="544"/>
      <c r="D29" s="290">
        <f t="shared" si="2"/>
        <v>9147</v>
      </c>
      <c r="E29" s="291">
        <f>SUM(E30:E39)</f>
        <v>4597</v>
      </c>
      <c r="F29" s="292">
        <f>SUM(F30:F39)</f>
        <v>4550</v>
      </c>
      <c r="G29" s="347"/>
      <c r="H29" s="538" t="s">
        <v>106</v>
      </c>
      <c r="I29" s="544"/>
      <c r="J29" s="384">
        <f t="shared" si="0"/>
        <v>9200</v>
      </c>
      <c r="K29" s="112">
        <f>SUM(K30:K39)</f>
        <v>4614</v>
      </c>
      <c r="L29" s="113">
        <f>SUM(L30:L39)</f>
        <v>4586</v>
      </c>
      <c r="M29" s="112">
        <f>SUM(M30:M39)</f>
        <v>9140</v>
      </c>
      <c r="N29" s="112">
        <f>SUM(N30:N39)</f>
        <v>4544</v>
      </c>
      <c r="O29" s="113">
        <f>SUM(O30:O39)</f>
        <v>4596</v>
      </c>
    </row>
    <row r="30" spans="2:15" ht="15" customHeight="1">
      <c r="B30" s="118">
        <v>21</v>
      </c>
      <c r="C30" s="119" t="s">
        <v>123</v>
      </c>
      <c r="D30" s="296">
        <f t="shared" si="2"/>
        <v>1062</v>
      </c>
      <c r="E30" s="294">
        <v>536</v>
      </c>
      <c r="F30" s="295">
        <v>526</v>
      </c>
      <c r="G30" s="348"/>
      <c r="H30" s="339">
        <v>21</v>
      </c>
      <c r="I30" s="340" t="s">
        <v>440</v>
      </c>
      <c r="J30" s="326">
        <f t="shared" si="0"/>
        <v>1032</v>
      </c>
      <c r="K30" s="218">
        <v>525</v>
      </c>
      <c r="L30" s="327">
        <v>507</v>
      </c>
      <c r="M30" s="382">
        <f t="shared" si="1"/>
        <v>988</v>
      </c>
      <c r="N30" s="218">
        <v>498</v>
      </c>
      <c r="O30" s="383">
        <v>490</v>
      </c>
    </row>
    <row r="31" spans="2:15" ht="15" customHeight="1">
      <c r="B31" s="120">
        <v>22</v>
      </c>
      <c r="C31" s="117" t="s">
        <v>123</v>
      </c>
      <c r="D31" s="296">
        <f t="shared" si="2"/>
        <v>990</v>
      </c>
      <c r="E31" s="297">
        <v>502</v>
      </c>
      <c r="F31" s="298">
        <v>488</v>
      </c>
      <c r="G31" s="348"/>
      <c r="H31" s="341">
        <v>22</v>
      </c>
      <c r="I31" s="342" t="s">
        <v>440</v>
      </c>
      <c r="J31" s="328">
        <f t="shared" si="0"/>
        <v>1003</v>
      </c>
      <c r="K31" s="2">
        <v>503</v>
      </c>
      <c r="L31" s="329">
        <v>500</v>
      </c>
      <c r="M31" s="17">
        <f t="shared" si="1"/>
        <v>984</v>
      </c>
      <c r="N31" s="2">
        <v>496</v>
      </c>
      <c r="O31" s="49">
        <v>488</v>
      </c>
    </row>
    <row r="32" spans="2:15" ht="15" customHeight="1">
      <c r="B32" s="120">
        <v>23</v>
      </c>
      <c r="C32" s="117" t="s">
        <v>124</v>
      </c>
      <c r="D32" s="296">
        <f t="shared" si="2"/>
        <v>1376</v>
      </c>
      <c r="E32" s="297">
        <v>684</v>
      </c>
      <c r="F32" s="298">
        <v>692</v>
      </c>
      <c r="G32" s="348"/>
      <c r="H32" s="341">
        <v>23</v>
      </c>
      <c r="I32" s="342" t="s">
        <v>441</v>
      </c>
      <c r="J32" s="328">
        <f t="shared" si="0"/>
        <v>1371</v>
      </c>
      <c r="K32" s="2">
        <v>680</v>
      </c>
      <c r="L32" s="329">
        <v>691</v>
      </c>
      <c r="M32" s="17">
        <f t="shared" si="1"/>
        <v>1376</v>
      </c>
      <c r="N32" s="2">
        <v>671</v>
      </c>
      <c r="O32" s="49">
        <v>705</v>
      </c>
    </row>
    <row r="33" spans="2:15" ht="15" customHeight="1">
      <c r="B33" s="120">
        <v>24</v>
      </c>
      <c r="C33" s="117" t="s">
        <v>125</v>
      </c>
      <c r="D33" s="296">
        <f t="shared" si="2"/>
        <v>1261</v>
      </c>
      <c r="E33" s="297">
        <v>636</v>
      </c>
      <c r="F33" s="298">
        <v>625</v>
      </c>
      <c r="G33" s="348"/>
      <c r="H33" s="341">
        <v>24</v>
      </c>
      <c r="I33" s="342" t="s">
        <v>442</v>
      </c>
      <c r="J33" s="328">
        <f t="shared" si="0"/>
        <v>1272</v>
      </c>
      <c r="K33" s="2">
        <v>640</v>
      </c>
      <c r="L33" s="329">
        <v>632</v>
      </c>
      <c r="M33" s="17">
        <f t="shared" si="1"/>
        <v>1289</v>
      </c>
      <c r="N33" s="2">
        <v>644</v>
      </c>
      <c r="O33" s="49">
        <v>645</v>
      </c>
    </row>
    <row r="34" spans="2:15" ht="15" customHeight="1">
      <c r="B34" s="120">
        <v>25</v>
      </c>
      <c r="C34" s="117" t="s">
        <v>125</v>
      </c>
      <c r="D34" s="296">
        <f t="shared" si="2"/>
        <v>1110</v>
      </c>
      <c r="E34" s="297">
        <v>539</v>
      </c>
      <c r="F34" s="298">
        <v>571</v>
      </c>
      <c r="G34" s="348"/>
      <c r="H34" s="341">
        <v>25</v>
      </c>
      <c r="I34" s="342" t="s">
        <v>442</v>
      </c>
      <c r="J34" s="328">
        <f t="shared" si="0"/>
        <v>1122</v>
      </c>
      <c r="K34" s="2">
        <v>547</v>
      </c>
      <c r="L34" s="329">
        <v>575</v>
      </c>
      <c r="M34" s="17">
        <f t="shared" si="1"/>
        <v>1125</v>
      </c>
      <c r="N34" s="2">
        <v>547</v>
      </c>
      <c r="O34" s="49">
        <v>578</v>
      </c>
    </row>
    <row r="35" spans="2:15" ht="15" customHeight="1">
      <c r="B35" s="120">
        <v>26</v>
      </c>
      <c r="C35" s="117" t="s">
        <v>126</v>
      </c>
      <c r="D35" s="296">
        <f t="shared" si="2"/>
        <v>342</v>
      </c>
      <c r="E35" s="297">
        <v>181</v>
      </c>
      <c r="F35" s="298">
        <v>161</v>
      </c>
      <c r="G35" s="348"/>
      <c r="H35" s="341">
        <v>26</v>
      </c>
      <c r="I35" s="342" t="s">
        <v>443</v>
      </c>
      <c r="J35" s="328">
        <f t="shared" si="0"/>
        <v>371</v>
      </c>
      <c r="K35" s="2">
        <v>199</v>
      </c>
      <c r="L35" s="329">
        <v>172</v>
      </c>
      <c r="M35" s="17">
        <f t="shared" si="1"/>
        <v>365</v>
      </c>
      <c r="N35" s="2">
        <v>192</v>
      </c>
      <c r="O35" s="49">
        <v>173</v>
      </c>
    </row>
    <row r="36" spans="2:15" ht="15" customHeight="1">
      <c r="B36" s="120">
        <v>27</v>
      </c>
      <c r="C36" s="117" t="s">
        <v>127</v>
      </c>
      <c r="D36" s="296">
        <f t="shared" si="2"/>
        <v>592</v>
      </c>
      <c r="E36" s="297">
        <v>299</v>
      </c>
      <c r="F36" s="298">
        <v>293</v>
      </c>
      <c r="G36" s="348"/>
      <c r="H36" s="341">
        <v>27</v>
      </c>
      <c r="I36" s="342" t="s">
        <v>444</v>
      </c>
      <c r="J36" s="328">
        <f t="shared" si="0"/>
        <v>611</v>
      </c>
      <c r="K36" s="2">
        <v>308</v>
      </c>
      <c r="L36" s="329">
        <v>303</v>
      </c>
      <c r="M36" s="17">
        <f t="shared" si="1"/>
        <v>603</v>
      </c>
      <c r="N36" s="2">
        <v>300</v>
      </c>
      <c r="O36" s="49">
        <v>303</v>
      </c>
    </row>
    <row r="37" spans="2:15" ht="15" customHeight="1">
      <c r="B37" s="120">
        <v>28</v>
      </c>
      <c r="C37" s="117" t="s">
        <v>128</v>
      </c>
      <c r="D37" s="296">
        <f t="shared" si="2"/>
        <v>1196</v>
      </c>
      <c r="E37" s="297">
        <v>608</v>
      </c>
      <c r="F37" s="298">
        <v>588</v>
      </c>
      <c r="G37" s="348"/>
      <c r="H37" s="341">
        <v>28</v>
      </c>
      <c r="I37" s="342" t="s">
        <v>445</v>
      </c>
      <c r="J37" s="328">
        <f t="shared" si="0"/>
        <v>1220</v>
      </c>
      <c r="K37" s="2">
        <v>619</v>
      </c>
      <c r="L37" s="329">
        <v>601</v>
      </c>
      <c r="M37" s="17">
        <f t="shared" si="1"/>
        <v>1194</v>
      </c>
      <c r="N37" s="2">
        <v>607</v>
      </c>
      <c r="O37" s="49">
        <v>587</v>
      </c>
    </row>
    <row r="38" spans="2:15" ht="15" customHeight="1">
      <c r="B38" s="120">
        <v>29</v>
      </c>
      <c r="C38" s="117" t="s">
        <v>128</v>
      </c>
      <c r="D38" s="296">
        <f t="shared" si="2"/>
        <v>792</v>
      </c>
      <c r="E38" s="297">
        <v>403</v>
      </c>
      <c r="F38" s="298">
        <v>389</v>
      </c>
      <c r="G38" s="348"/>
      <c r="H38" s="341">
        <v>29</v>
      </c>
      <c r="I38" s="342" t="s">
        <v>445</v>
      </c>
      <c r="J38" s="328">
        <f t="shared" si="0"/>
        <v>784</v>
      </c>
      <c r="K38" s="2">
        <v>395</v>
      </c>
      <c r="L38" s="329">
        <v>389</v>
      </c>
      <c r="M38" s="17">
        <f t="shared" si="1"/>
        <v>791</v>
      </c>
      <c r="N38" s="2">
        <v>394</v>
      </c>
      <c r="O38" s="49">
        <v>397</v>
      </c>
    </row>
    <row r="39" spans="2:15" ht="15" customHeight="1">
      <c r="B39" s="124">
        <v>30</v>
      </c>
      <c r="C39" s="125" t="s">
        <v>129</v>
      </c>
      <c r="D39" s="296">
        <f t="shared" si="2"/>
        <v>426</v>
      </c>
      <c r="E39" s="300">
        <v>209</v>
      </c>
      <c r="F39" s="301">
        <v>217</v>
      </c>
      <c r="G39" s="348"/>
      <c r="H39" s="343">
        <v>30</v>
      </c>
      <c r="I39" s="344" t="s">
        <v>446</v>
      </c>
      <c r="J39" s="330">
        <f t="shared" si="0"/>
        <v>414</v>
      </c>
      <c r="K39" s="3">
        <v>198</v>
      </c>
      <c r="L39" s="331">
        <v>216</v>
      </c>
      <c r="M39" s="1">
        <f t="shared" si="1"/>
        <v>425</v>
      </c>
      <c r="N39" s="3">
        <v>195</v>
      </c>
      <c r="O39" s="381">
        <v>230</v>
      </c>
    </row>
    <row r="40" spans="2:15" ht="20.25" customHeight="1">
      <c r="B40" s="538" t="s">
        <v>107</v>
      </c>
      <c r="C40" s="551"/>
      <c r="D40" s="290">
        <f t="shared" si="2"/>
        <v>11274</v>
      </c>
      <c r="E40" s="291">
        <f>SUM(E41:E50)</f>
        <v>5566</v>
      </c>
      <c r="F40" s="292">
        <f>SUM(F41:F50)</f>
        <v>5708</v>
      </c>
      <c r="G40" s="347"/>
      <c r="H40" s="538" t="s">
        <v>107</v>
      </c>
      <c r="I40" s="539"/>
      <c r="J40" s="384">
        <f t="shared" si="0"/>
        <v>11265</v>
      </c>
      <c r="K40" s="112">
        <f>SUM(K41:K50)</f>
        <v>5566</v>
      </c>
      <c r="L40" s="113">
        <f>SUM(L41:L50)</f>
        <v>5699</v>
      </c>
      <c r="M40" s="112">
        <f>SUM(M41:M50)</f>
        <v>11278</v>
      </c>
      <c r="N40" s="112">
        <f>SUM(N41:N50)</f>
        <v>5594</v>
      </c>
      <c r="O40" s="113">
        <f>SUM(O41:O50)</f>
        <v>5684</v>
      </c>
    </row>
    <row r="41" spans="2:15" ht="15" customHeight="1">
      <c r="B41" s="118">
        <v>31</v>
      </c>
      <c r="C41" s="119" t="s">
        <v>130</v>
      </c>
      <c r="D41" s="296">
        <f t="shared" si="2"/>
        <v>1725</v>
      </c>
      <c r="E41" s="294">
        <v>861</v>
      </c>
      <c r="F41" s="295">
        <v>864</v>
      </c>
      <c r="G41" s="348"/>
      <c r="H41" s="339">
        <v>31</v>
      </c>
      <c r="I41" s="340" t="s">
        <v>447</v>
      </c>
      <c r="J41" s="326">
        <f t="shared" si="0"/>
        <v>1697</v>
      </c>
      <c r="K41" s="218">
        <v>849</v>
      </c>
      <c r="L41" s="327">
        <v>848</v>
      </c>
      <c r="M41" s="382">
        <f t="shared" si="1"/>
        <v>1686</v>
      </c>
      <c r="N41" s="2">
        <v>853</v>
      </c>
      <c r="O41" s="49">
        <v>833</v>
      </c>
    </row>
    <row r="42" spans="2:15" ht="15" customHeight="1">
      <c r="B42" s="120">
        <v>32</v>
      </c>
      <c r="C42" s="117" t="s">
        <v>131</v>
      </c>
      <c r="D42" s="296">
        <f t="shared" si="2"/>
        <v>1378</v>
      </c>
      <c r="E42" s="297">
        <v>669</v>
      </c>
      <c r="F42" s="298">
        <v>709</v>
      </c>
      <c r="G42" s="348"/>
      <c r="H42" s="341">
        <v>32</v>
      </c>
      <c r="I42" s="342" t="s">
        <v>448</v>
      </c>
      <c r="J42" s="328">
        <f t="shared" si="0"/>
        <v>1388</v>
      </c>
      <c r="K42" s="2">
        <v>680</v>
      </c>
      <c r="L42" s="329">
        <v>708</v>
      </c>
      <c r="M42" s="17">
        <f t="shared" si="1"/>
        <v>1432</v>
      </c>
      <c r="N42" s="2">
        <v>699</v>
      </c>
      <c r="O42" s="49">
        <v>733</v>
      </c>
    </row>
    <row r="43" spans="2:15" ht="15" customHeight="1">
      <c r="B43" s="120">
        <v>33</v>
      </c>
      <c r="C43" s="117" t="s">
        <v>132</v>
      </c>
      <c r="D43" s="296">
        <f t="shared" si="2"/>
        <v>1684</v>
      </c>
      <c r="E43" s="297">
        <v>819</v>
      </c>
      <c r="F43" s="298">
        <v>865</v>
      </c>
      <c r="G43" s="348"/>
      <c r="H43" s="341">
        <v>33</v>
      </c>
      <c r="I43" s="342" t="s">
        <v>449</v>
      </c>
      <c r="J43" s="328">
        <f t="shared" si="0"/>
        <v>1697</v>
      </c>
      <c r="K43" s="2">
        <v>825</v>
      </c>
      <c r="L43" s="329">
        <v>872</v>
      </c>
      <c r="M43" s="17">
        <f t="shared" si="1"/>
        <v>1727</v>
      </c>
      <c r="N43" s="2">
        <v>843</v>
      </c>
      <c r="O43" s="49">
        <v>884</v>
      </c>
    </row>
    <row r="44" spans="2:15" ht="15" customHeight="1">
      <c r="B44" s="120">
        <v>34</v>
      </c>
      <c r="C44" s="117" t="s">
        <v>133</v>
      </c>
      <c r="D44" s="296">
        <f t="shared" si="2"/>
        <v>921</v>
      </c>
      <c r="E44" s="297">
        <v>454</v>
      </c>
      <c r="F44" s="298">
        <v>467</v>
      </c>
      <c r="G44" s="348"/>
      <c r="H44" s="341">
        <v>34</v>
      </c>
      <c r="I44" s="342" t="s">
        <v>450</v>
      </c>
      <c r="J44" s="328">
        <f t="shared" si="0"/>
        <v>910</v>
      </c>
      <c r="K44" s="2">
        <v>440</v>
      </c>
      <c r="L44" s="329">
        <v>470</v>
      </c>
      <c r="M44" s="17">
        <f t="shared" si="1"/>
        <v>893</v>
      </c>
      <c r="N44" s="2">
        <v>429</v>
      </c>
      <c r="O44" s="49">
        <v>464</v>
      </c>
    </row>
    <row r="45" spans="2:15" ht="15" customHeight="1">
      <c r="B45" s="120">
        <v>35</v>
      </c>
      <c r="C45" s="117" t="s">
        <v>134</v>
      </c>
      <c r="D45" s="296">
        <f t="shared" si="2"/>
        <v>1421</v>
      </c>
      <c r="E45" s="297">
        <v>681</v>
      </c>
      <c r="F45" s="298">
        <v>740</v>
      </c>
      <c r="G45" s="348"/>
      <c r="H45" s="341">
        <v>35</v>
      </c>
      <c r="I45" s="342" t="s">
        <v>451</v>
      </c>
      <c r="J45" s="328">
        <f t="shared" si="0"/>
        <v>1438</v>
      </c>
      <c r="K45" s="2">
        <v>694</v>
      </c>
      <c r="L45" s="329">
        <v>744</v>
      </c>
      <c r="M45" s="17">
        <f t="shared" si="1"/>
        <v>1435</v>
      </c>
      <c r="N45" s="2">
        <v>694</v>
      </c>
      <c r="O45" s="49">
        <v>741</v>
      </c>
    </row>
    <row r="46" spans="2:15" ht="15" customHeight="1">
      <c r="B46" s="120">
        <v>36</v>
      </c>
      <c r="C46" s="117" t="s">
        <v>135</v>
      </c>
      <c r="D46" s="296">
        <f t="shared" si="2"/>
        <v>767</v>
      </c>
      <c r="E46" s="297">
        <v>379</v>
      </c>
      <c r="F46" s="298">
        <v>388</v>
      </c>
      <c r="G46" s="348"/>
      <c r="H46" s="341">
        <v>36</v>
      </c>
      <c r="I46" s="342" t="s">
        <v>452</v>
      </c>
      <c r="J46" s="328">
        <f t="shared" si="0"/>
        <v>763</v>
      </c>
      <c r="K46" s="2">
        <v>375</v>
      </c>
      <c r="L46" s="329">
        <v>388</v>
      </c>
      <c r="M46" s="17">
        <f t="shared" si="1"/>
        <v>747</v>
      </c>
      <c r="N46" s="2">
        <v>372</v>
      </c>
      <c r="O46" s="49">
        <v>375</v>
      </c>
    </row>
    <row r="47" spans="2:15" ht="15" customHeight="1">
      <c r="B47" s="120">
        <v>37</v>
      </c>
      <c r="C47" s="117" t="s">
        <v>136</v>
      </c>
      <c r="D47" s="296">
        <f t="shared" si="2"/>
        <v>857</v>
      </c>
      <c r="E47" s="297">
        <v>437</v>
      </c>
      <c r="F47" s="298">
        <v>420</v>
      </c>
      <c r="G47" s="348"/>
      <c r="H47" s="341">
        <v>37</v>
      </c>
      <c r="I47" s="342" t="s">
        <v>453</v>
      </c>
      <c r="J47" s="328">
        <f t="shared" si="0"/>
        <v>841</v>
      </c>
      <c r="K47" s="2">
        <v>436</v>
      </c>
      <c r="L47" s="329">
        <v>405</v>
      </c>
      <c r="M47" s="17">
        <f t="shared" si="1"/>
        <v>855</v>
      </c>
      <c r="N47" s="2">
        <v>446</v>
      </c>
      <c r="O47" s="49">
        <v>409</v>
      </c>
    </row>
    <row r="48" spans="2:15" ht="15" customHeight="1">
      <c r="B48" s="120">
        <v>38</v>
      </c>
      <c r="C48" s="117" t="s">
        <v>137</v>
      </c>
      <c r="D48" s="296">
        <f t="shared" si="2"/>
        <v>785</v>
      </c>
      <c r="E48" s="297">
        <v>398</v>
      </c>
      <c r="F48" s="298">
        <v>387</v>
      </c>
      <c r="G48" s="348"/>
      <c r="H48" s="341">
        <v>38</v>
      </c>
      <c r="I48" s="342" t="s">
        <v>454</v>
      </c>
      <c r="J48" s="328">
        <f t="shared" si="0"/>
        <v>774</v>
      </c>
      <c r="K48" s="2">
        <v>392</v>
      </c>
      <c r="L48" s="329">
        <v>382</v>
      </c>
      <c r="M48" s="17">
        <f t="shared" si="1"/>
        <v>757</v>
      </c>
      <c r="N48" s="2">
        <v>386</v>
      </c>
      <c r="O48" s="49">
        <v>371</v>
      </c>
    </row>
    <row r="49" spans="2:15" ht="15" customHeight="1">
      <c r="B49" s="120">
        <v>39</v>
      </c>
      <c r="C49" s="117" t="s">
        <v>138</v>
      </c>
      <c r="D49" s="296">
        <f t="shared" si="2"/>
        <v>952</v>
      </c>
      <c r="E49" s="297">
        <v>475</v>
      </c>
      <c r="F49" s="298">
        <v>477</v>
      </c>
      <c r="G49" s="348"/>
      <c r="H49" s="341">
        <v>39</v>
      </c>
      <c r="I49" s="342" t="s">
        <v>455</v>
      </c>
      <c r="J49" s="328">
        <f t="shared" si="0"/>
        <v>964</v>
      </c>
      <c r="K49" s="2">
        <v>478</v>
      </c>
      <c r="L49" s="329">
        <v>486</v>
      </c>
      <c r="M49" s="17">
        <f t="shared" si="1"/>
        <v>947</v>
      </c>
      <c r="N49" s="2">
        <v>471</v>
      </c>
      <c r="O49" s="49">
        <v>476</v>
      </c>
    </row>
    <row r="50" spans="2:15" ht="15" customHeight="1">
      <c r="B50" s="124">
        <v>40</v>
      </c>
      <c r="C50" s="125" t="s">
        <v>139</v>
      </c>
      <c r="D50" s="296">
        <f t="shared" si="2"/>
        <v>784</v>
      </c>
      <c r="E50" s="300">
        <v>393</v>
      </c>
      <c r="F50" s="301">
        <v>391</v>
      </c>
      <c r="G50" s="348"/>
      <c r="H50" s="343">
        <v>40</v>
      </c>
      <c r="I50" s="344" t="s">
        <v>456</v>
      </c>
      <c r="J50" s="330">
        <f t="shared" si="0"/>
        <v>793</v>
      </c>
      <c r="K50" s="3">
        <v>397</v>
      </c>
      <c r="L50" s="331">
        <v>396</v>
      </c>
      <c r="M50" s="1">
        <f t="shared" si="1"/>
        <v>799</v>
      </c>
      <c r="N50" s="2">
        <v>401</v>
      </c>
      <c r="O50" s="49">
        <v>398</v>
      </c>
    </row>
    <row r="51" spans="2:15" ht="20.25" customHeight="1">
      <c r="B51" s="536" t="s">
        <v>266</v>
      </c>
      <c r="C51" s="537"/>
      <c r="D51" s="290">
        <f t="shared" si="2"/>
        <v>8945</v>
      </c>
      <c r="E51" s="302">
        <f>SUM(E52:E58)</f>
        <v>4404</v>
      </c>
      <c r="F51" s="292">
        <f>SUM(F52:F58)</f>
        <v>4541</v>
      </c>
      <c r="G51" s="347"/>
      <c r="H51" s="536" t="s">
        <v>266</v>
      </c>
      <c r="I51" s="537"/>
      <c r="J51" s="384">
        <f t="shared" si="0"/>
        <v>8912</v>
      </c>
      <c r="K51" s="385">
        <f>SUM(K52:K58)</f>
        <v>4398</v>
      </c>
      <c r="L51" s="113">
        <f>SUM(L52:L58)</f>
        <v>4514</v>
      </c>
      <c r="M51" s="112">
        <f>SUM(M52:M58)</f>
        <v>8849</v>
      </c>
      <c r="N51" s="112">
        <f>SUM(N52:N58)</f>
        <v>4367</v>
      </c>
      <c r="O51" s="113">
        <f>SUM(O52:O58)</f>
        <v>4482</v>
      </c>
    </row>
    <row r="52" spans="2:15" ht="15" customHeight="1">
      <c r="B52" s="118">
        <v>41</v>
      </c>
      <c r="C52" s="119" t="s">
        <v>140</v>
      </c>
      <c r="D52" s="296">
        <f t="shared" si="2"/>
        <v>1194</v>
      </c>
      <c r="E52" s="294">
        <v>608</v>
      </c>
      <c r="F52" s="295">
        <v>586</v>
      </c>
      <c r="G52" s="348"/>
      <c r="H52" s="339">
        <v>41</v>
      </c>
      <c r="I52" s="340" t="s">
        <v>457</v>
      </c>
      <c r="J52" s="326">
        <f t="shared" si="0"/>
        <v>1194</v>
      </c>
      <c r="K52" s="218">
        <v>614</v>
      </c>
      <c r="L52" s="327">
        <v>580</v>
      </c>
      <c r="M52" s="382">
        <f t="shared" si="1"/>
        <v>1192</v>
      </c>
      <c r="N52" s="2">
        <v>621</v>
      </c>
      <c r="O52" s="49">
        <v>571</v>
      </c>
    </row>
    <row r="53" spans="2:15" ht="15" customHeight="1">
      <c r="B53" s="120">
        <v>42</v>
      </c>
      <c r="C53" s="117" t="s">
        <v>140</v>
      </c>
      <c r="D53" s="296">
        <f t="shared" si="2"/>
        <v>1285</v>
      </c>
      <c r="E53" s="297">
        <v>639</v>
      </c>
      <c r="F53" s="298">
        <v>646</v>
      </c>
      <c r="G53" s="348"/>
      <c r="H53" s="341">
        <v>42</v>
      </c>
      <c r="I53" s="342" t="s">
        <v>457</v>
      </c>
      <c r="J53" s="328">
        <f t="shared" si="0"/>
        <v>1258</v>
      </c>
      <c r="K53" s="2">
        <v>632</v>
      </c>
      <c r="L53" s="329">
        <v>626</v>
      </c>
      <c r="M53" s="17">
        <f t="shared" si="1"/>
        <v>1247</v>
      </c>
      <c r="N53" s="2">
        <v>625</v>
      </c>
      <c r="O53" s="49">
        <v>622</v>
      </c>
    </row>
    <row r="54" spans="2:15" ht="15" customHeight="1">
      <c r="B54" s="120">
        <v>43</v>
      </c>
      <c r="C54" s="117" t="s">
        <v>141</v>
      </c>
      <c r="D54" s="296">
        <f t="shared" si="2"/>
        <v>1540</v>
      </c>
      <c r="E54" s="297">
        <v>745</v>
      </c>
      <c r="F54" s="298">
        <v>795</v>
      </c>
      <c r="G54" s="348"/>
      <c r="H54" s="341">
        <v>43</v>
      </c>
      <c r="I54" s="342" t="s">
        <v>458</v>
      </c>
      <c r="J54" s="328">
        <f t="shared" si="0"/>
        <v>1548</v>
      </c>
      <c r="K54" s="2">
        <v>752</v>
      </c>
      <c r="L54" s="329">
        <v>796</v>
      </c>
      <c r="M54" s="17">
        <f t="shared" si="1"/>
        <v>1569</v>
      </c>
      <c r="N54" s="2">
        <v>763</v>
      </c>
      <c r="O54" s="49">
        <v>806</v>
      </c>
    </row>
    <row r="55" spans="2:15" ht="15" customHeight="1">
      <c r="B55" s="120">
        <v>44</v>
      </c>
      <c r="C55" s="117" t="s">
        <v>142</v>
      </c>
      <c r="D55" s="296">
        <f t="shared" si="2"/>
        <v>1546</v>
      </c>
      <c r="E55" s="297">
        <v>769</v>
      </c>
      <c r="F55" s="298">
        <v>777</v>
      </c>
      <c r="G55" s="348"/>
      <c r="H55" s="341">
        <v>44</v>
      </c>
      <c r="I55" s="342" t="s">
        <v>459</v>
      </c>
      <c r="J55" s="328">
        <f t="shared" si="0"/>
        <v>1525</v>
      </c>
      <c r="K55" s="2">
        <v>762</v>
      </c>
      <c r="L55" s="329">
        <v>763</v>
      </c>
      <c r="M55" s="17">
        <f t="shared" si="1"/>
        <v>1515</v>
      </c>
      <c r="N55" s="2">
        <v>758</v>
      </c>
      <c r="O55" s="49">
        <v>757</v>
      </c>
    </row>
    <row r="56" spans="2:15" ht="15" customHeight="1">
      <c r="B56" s="120">
        <v>45</v>
      </c>
      <c r="C56" s="117" t="s">
        <v>143</v>
      </c>
      <c r="D56" s="296">
        <f t="shared" si="2"/>
        <v>1256</v>
      </c>
      <c r="E56" s="297">
        <v>604</v>
      </c>
      <c r="F56" s="298">
        <v>652</v>
      </c>
      <c r="G56" s="348"/>
      <c r="H56" s="341">
        <v>45</v>
      </c>
      <c r="I56" s="342" t="s">
        <v>460</v>
      </c>
      <c r="J56" s="328">
        <f t="shared" si="0"/>
        <v>1271</v>
      </c>
      <c r="K56" s="2">
        <v>614</v>
      </c>
      <c r="L56" s="329">
        <v>657</v>
      </c>
      <c r="M56" s="17">
        <f t="shared" si="1"/>
        <v>1253</v>
      </c>
      <c r="N56" s="2">
        <v>603</v>
      </c>
      <c r="O56" s="49">
        <v>650</v>
      </c>
    </row>
    <row r="57" spans="2:15" ht="15" customHeight="1">
      <c r="B57" s="120">
        <v>46</v>
      </c>
      <c r="C57" s="117" t="s">
        <v>144</v>
      </c>
      <c r="D57" s="296">
        <f t="shared" si="2"/>
        <v>1306</v>
      </c>
      <c r="E57" s="297">
        <v>641</v>
      </c>
      <c r="F57" s="298">
        <v>665</v>
      </c>
      <c r="G57" s="348"/>
      <c r="H57" s="341">
        <v>46</v>
      </c>
      <c r="I57" s="342" t="s">
        <v>461</v>
      </c>
      <c r="J57" s="328">
        <f t="shared" si="0"/>
        <v>1292</v>
      </c>
      <c r="K57" s="2">
        <v>628</v>
      </c>
      <c r="L57" s="329">
        <v>664</v>
      </c>
      <c r="M57" s="17">
        <f t="shared" si="1"/>
        <v>1260</v>
      </c>
      <c r="N57" s="2">
        <v>609</v>
      </c>
      <c r="O57" s="49">
        <v>651</v>
      </c>
    </row>
    <row r="58" spans="2:15" ht="15" customHeight="1">
      <c r="B58" s="124">
        <v>47</v>
      </c>
      <c r="C58" s="125" t="s">
        <v>145</v>
      </c>
      <c r="D58" s="296">
        <f t="shared" si="2"/>
        <v>818</v>
      </c>
      <c r="E58" s="300">
        <v>398</v>
      </c>
      <c r="F58" s="301">
        <v>420</v>
      </c>
      <c r="G58" s="348"/>
      <c r="H58" s="343">
        <v>47</v>
      </c>
      <c r="I58" s="344" t="s">
        <v>462</v>
      </c>
      <c r="J58" s="330">
        <f t="shared" si="0"/>
        <v>824</v>
      </c>
      <c r="K58" s="3">
        <v>396</v>
      </c>
      <c r="L58" s="331">
        <v>428</v>
      </c>
      <c r="M58" s="1">
        <f t="shared" si="1"/>
        <v>813</v>
      </c>
      <c r="N58" s="3">
        <v>388</v>
      </c>
      <c r="O58" s="381">
        <v>425</v>
      </c>
    </row>
    <row r="59" spans="1:12" ht="15" customHeight="1">
      <c r="A59" s="206"/>
      <c r="B59" s="207"/>
      <c r="C59" s="208"/>
      <c r="D59" s="554"/>
      <c r="E59" s="554"/>
      <c r="F59" s="554"/>
      <c r="G59" s="128"/>
      <c r="H59" s="128"/>
      <c r="I59" s="128"/>
      <c r="K59" s="552"/>
      <c r="L59" s="553"/>
    </row>
    <row r="60" spans="2:15" ht="20.25" customHeight="1">
      <c r="B60" s="540" t="s">
        <v>146</v>
      </c>
      <c r="C60" s="541"/>
      <c r="D60" s="302">
        <f>E60+F60</f>
        <v>6259</v>
      </c>
      <c r="E60" s="302">
        <f>SUM(E61:E71)</f>
        <v>3075</v>
      </c>
      <c r="F60" s="312">
        <f>SUM(F61:F71)</f>
        <v>3184</v>
      </c>
      <c r="G60" s="356"/>
      <c r="H60" s="540" t="s">
        <v>526</v>
      </c>
      <c r="I60" s="541"/>
      <c r="J60" s="385">
        <f>K60+L60</f>
        <v>6202</v>
      </c>
      <c r="K60" s="385">
        <f>SUM(K61:K71)</f>
        <v>3045</v>
      </c>
      <c r="L60" s="386">
        <f>SUM(L61:L71)</f>
        <v>3157</v>
      </c>
      <c r="M60" s="385">
        <f>SUM(M61:M71)</f>
        <v>6111</v>
      </c>
      <c r="N60" s="385">
        <f>SUM(N61:N71)</f>
        <v>3008</v>
      </c>
      <c r="O60" s="386">
        <f>SUM(O61:O71)</f>
        <v>3103</v>
      </c>
    </row>
    <row r="61" spans="2:15" ht="15" customHeight="1">
      <c r="B61" s="118">
        <v>48</v>
      </c>
      <c r="C61" s="119" t="s">
        <v>147</v>
      </c>
      <c r="D61" s="303">
        <f>E61+F61</f>
        <v>343</v>
      </c>
      <c r="E61" s="294">
        <v>164</v>
      </c>
      <c r="F61" s="295">
        <v>179</v>
      </c>
      <c r="G61" s="305"/>
      <c r="H61" s="339">
        <v>48</v>
      </c>
      <c r="I61" s="340" t="s">
        <v>463</v>
      </c>
      <c r="J61" s="332">
        <f aca="true" t="shared" si="3" ref="J61:J96">K61+L61</f>
        <v>342</v>
      </c>
      <c r="K61" s="218">
        <v>164</v>
      </c>
      <c r="L61" s="327">
        <v>178</v>
      </c>
      <c r="M61" s="382">
        <f aca="true" t="shared" si="4" ref="M61:M71">N61+O61</f>
        <v>333</v>
      </c>
      <c r="N61" s="2">
        <v>160</v>
      </c>
      <c r="O61" s="49">
        <v>173</v>
      </c>
    </row>
    <row r="62" spans="2:15" ht="15" customHeight="1">
      <c r="B62" s="120">
        <v>49</v>
      </c>
      <c r="C62" s="117" t="s">
        <v>148</v>
      </c>
      <c r="D62" s="304">
        <f>E62+F62</f>
        <v>708</v>
      </c>
      <c r="E62" s="297">
        <v>337</v>
      </c>
      <c r="F62" s="298">
        <v>371</v>
      </c>
      <c r="G62" s="305"/>
      <c r="H62" s="341">
        <v>49</v>
      </c>
      <c r="I62" s="342" t="s">
        <v>464</v>
      </c>
      <c r="J62" s="333">
        <f t="shared" si="3"/>
        <v>720</v>
      </c>
      <c r="K62" s="2">
        <v>345</v>
      </c>
      <c r="L62" s="329">
        <v>375</v>
      </c>
      <c r="M62" s="17">
        <f t="shared" si="4"/>
        <v>708</v>
      </c>
      <c r="N62" s="2">
        <v>337</v>
      </c>
      <c r="O62" s="49">
        <v>371</v>
      </c>
    </row>
    <row r="63" spans="2:15" ht="15" customHeight="1">
      <c r="B63" s="120">
        <v>50</v>
      </c>
      <c r="C63" s="117" t="s">
        <v>149</v>
      </c>
      <c r="D63" s="304">
        <f aca="true" t="shared" si="5" ref="D63:D109">E63+F63</f>
        <v>1469</v>
      </c>
      <c r="E63" s="297">
        <v>698</v>
      </c>
      <c r="F63" s="298">
        <v>771</v>
      </c>
      <c r="G63" s="305"/>
      <c r="H63" s="341">
        <v>50</v>
      </c>
      <c r="I63" s="342" t="s">
        <v>465</v>
      </c>
      <c r="J63" s="333">
        <f t="shared" si="3"/>
        <v>1420</v>
      </c>
      <c r="K63" s="2">
        <v>670</v>
      </c>
      <c r="L63" s="329">
        <v>750</v>
      </c>
      <c r="M63" s="17">
        <f t="shared" si="4"/>
        <v>1382</v>
      </c>
      <c r="N63" s="2">
        <v>660</v>
      </c>
      <c r="O63" s="49">
        <v>722</v>
      </c>
    </row>
    <row r="64" spans="2:15" ht="15" customHeight="1">
      <c r="B64" s="120">
        <v>51</v>
      </c>
      <c r="C64" s="117" t="s">
        <v>150</v>
      </c>
      <c r="D64" s="304">
        <f t="shared" si="5"/>
        <v>541</v>
      </c>
      <c r="E64" s="297">
        <v>286</v>
      </c>
      <c r="F64" s="298">
        <v>255</v>
      </c>
      <c r="G64" s="305"/>
      <c r="H64" s="341">
        <v>51</v>
      </c>
      <c r="I64" s="342" t="s">
        <v>466</v>
      </c>
      <c r="J64" s="333">
        <f t="shared" si="3"/>
        <v>527</v>
      </c>
      <c r="K64" s="2">
        <v>278</v>
      </c>
      <c r="L64" s="329">
        <v>249</v>
      </c>
      <c r="M64" s="17">
        <f t="shared" si="4"/>
        <v>522</v>
      </c>
      <c r="N64" s="2">
        <v>274</v>
      </c>
      <c r="O64" s="49">
        <v>248</v>
      </c>
    </row>
    <row r="65" spans="2:15" ht="15" customHeight="1">
      <c r="B65" s="120">
        <v>52</v>
      </c>
      <c r="C65" s="117" t="s">
        <v>151</v>
      </c>
      <c r="D65" s="304">
        <f t="shared" si="5"/>
        <v>380</v>
      </c>
      <c r="E65" s="297">
        <v>186</v>
      </c>
      <c r="F65" s="298">
        <v>194</v>
      </c>
      <c r="G65" s="305"/>
      <c r="H65" s="341">
        <v>52</v>
      </c>
      <c r="I65" s="342" t="s">
        <v>467</v>
      </c>
      <c r="J65" s="333">
        <f t="shared" si="3"/>
        <v>368</v>
      </c>
      <c r="K65" s="2">
        <v>179</v>
      </c>
      <c r="L65" s="329">
        <v>189</v>
      </c>
      <c r="M65" s="17">
        <f t="shared" si="4"/>
        <v>362</v>
      </c>
      <c r="N65" s="2">
        <v>177</v>
      </c>
      <c r="O65" s="49">
        <v>185</v>
      </c>
    </row>
    <row r="66" spans="2:15" ht="15" customHeight="1">
      <c r="B66" s="120">
        <v>53</v>
      </c>
      <c r="C66" s="117" t="s">
        <v>152</v>
      </c>
      <c r="D66" s="304">
        <f t="shared" si="5"/>
        <v>808</v>
      </c>
      <c r="E66" s="297">
        <v>397</v>
      </c>
      <c r="F66" s="298">
        <v>411</v>
      </c>
      <c r="G66" s="305"/>
      <c r="H66" s="341">
        <v>53</v>
      </c>
      <c r="I66" s="342" t="s">
        <v>468</v>
      </c>
      <c r="J66" s="333">
        <f t="shared" si="3"/>
        <v>805</v>
      </c>
      <c r="K66" s="2">
        <v>399</v>
      </c>
      <c r="L66" s="329">
        <v>406</v>
      </c>
      <c r="M66" s="17">
        <f t="shared" si="4"/>
        <v>804</v>
      </c>
      <c r="N66" s="2">
        <v>395</v>
      </c>
      <c r="O66" s="49">
        <v>409</v>
      </c>
    </row>
    <row r="67" spans="2:15" ht="15" customHeight="1">
      <c r="B67" s="120">
        <v>54</v>
      </c>
      <c r="C67" s="117" t="s">
        <v>153</v>
      </c>
      <c r="D67" s="304">
        <f t="shared" si="5"/>
        <v>348</v>
      </c>
      <c r="E67" s="297">
        <v>190</v>
      </c>
      <c r="F67" s="298">
        <v>158</v>
      </c>
      <c r="G67" s="305"/>
      <c r="H67" s="341">
        <v>54</v>
      </c>
      <c r="I67" s="342" t="s">
        <v>469</v>
      </c>
      <c r="J67" s="333">
        <f t="shared" si="3"/>
        <v>333</v>
      </c>
      <c r="K67" s="2">
        <v>178</v>
      </c>
      <c r="L67" s="329">
        <v>155</v>
      </c>
      <c r="M67" s="17">
        <f t="shared" si="4"/>
        <v>325</v>
      </c>
      <c r="N67" s="2">
        <v>173</v>
      </c>
      <c r="O67" s="49">
        <v>152</v>
      </c>
    </row>
    <row r="68" spans="2:15" ht="15" customHeight="1">
      <c r="B68" s="120">
        <v>55</v>
      </c>
      <c r="C68" s="117" t="s">
        <v>154</v>
      </c>
      <c r="D68" s="304">
        <f t="shared" si="5"/>
        <v>480</v>
      </c>
      <c r="E68" s="297">
        <v>244</v>
      </c>
      <c r="F68" s="298">
        <v>236</v>
      </c>
      <c r="G68" s="305"/>
      <c r="H68" s="341">
        <v>55</v>
      </c>
      <c r="I68" s="342" t="s">
        <v>470</v>
      </c>
      <c r="J68" s="333">
        <f t="shared" si="3"/>
        <v>470</v>
      </c>
      <c r="K68" s="2">
        <v>242</v>
      </c>
      <c r="L68" s="329">
        <v>228</v>
      </c>
      <c r="M68" s="17">
        <f t="shared" si="4"/>
        <v>463</v>
      </c>
      <c r="N68" s="2">
        <v>239</v>
      </c>
      <c r="O68" s="49">
        <v>224</v>
      </c>
    </row>
    <row r="69" spans="2:15" ht="15" customHeight="1">
      <c r="B69" s="120">
        <v>56</v>
      </c>
      <c r="C69" s="117" t="s">
        <v>155</v>
      </c>
      <c r="D69" s="304">
        <f t="shared" si="5"/>
        <v>466</v>
      </c>
      <c r="E69" s="297">
        <v>220</v>
      </c>
      <c r="F69" s="298">
        <v>246</v>
      </c>
      <c r="G69" s="305"/>
      <c r="H69" s="341">
        <v>56</v>
      </c>
      <c r="I69" s="342" t="s">
        <v>471</v>
      </c>
      <c r="J69" s="333">
        <f t="shared" si="3"/>
        <v>463</v>
      </c>
      <c r="K69" s="2">
        <v>214</v>
      </c>
      <c r="L69" s="329">
        <v>249</v>
      </c>
      <c r="M69" s="17">
        <f t="shared" si="4"/>
        <v>462</v>
      </c>
      <c r="N69" s="2">
        <v>214</v>
      </c>
      <c r="O69" s="49">
        <v>248</v>
      </c>
    </row>
    <row r="70" spans="2:15" ht="15" customHeight="1">
      <c r="B70" s="120">
        <v>57</v>
      </c>
      <c r="C70" s="117" t="s">
        <v>156</v>
      </c>
      <c r="D70" s="304">
        <f t="shared" si="5"/>
        <v>244</v>
      </c>
      <c r="E70" s="297">
        <v>120</v>
      </c>
      <c r="F70" s="298">
        <v>124</v>
      </c>
      <c r="G70" s="305"/>
      <c r="H70" s="341">
        <v>57</v>
      </c>
      <c r="I70" s="342" t="s">
        <v>472</v>
      </c>
      <c r="J70" s="333">
        <f t="shared" si="3"/>
        <v>239</v>
      </c>
      <c r="K70" s="2">
        <v>117</v>
      </c>
      <c r="L70" s="329">
        <v>122</v>
      </c>
      <c r="M70" s="17">
        <f t="shared" si="4"/>
        <v>229</v>
      </c>
      <c r="N70" s="2">
        <v>112</v>
      </c>
      <c r="O70" s="49">
        <v>117</v>
      </c>
    </row>
    <row r="71" spans="2:15" ht="15" customHeight="1">
      <c r="B71" s="124">
        <v>58</v>
      </c>
      <c r="C71" s="125" t="s">
        <v>157</v>
      </c>
      <c r="D71" s="304">
        <f t="shared" si="5"/>
        <v>472</v>
      </c>
      <c r="E71" s="300">
        <v>233</v>
      </c>
      <c r="F71" s="301">
        <v>239</v>
      </c>
      <c r="G71" s="305"/>
      <c r="H71" s="343">
        <v>58</v>
      </c>
      <c r="I71" s="344" t="s">
        <v>474</v>
      </c>
      <c r="J71" s="334">
        <f t="shared" si="3"/>
        <v>515</v>
      </c>
      <c r="K71" s="3">
        <v>259</v>
      </c>
      <c r="L71" s="331">
        <v>256</v>
      </c>
      <c r="M71" s="1">
        <f t="shared" si="4"/>
        <v>521</v>
      </c>
      <c r="N71" s="2">
        <v>267</v>
      </c>
      <c r="O71" s="49">
        <v>254</v>
      </c>
    </row>
    <row r="72" spans="2:15" ht="20.25" customHeight="1">
      <c r="B72" s="542" t="s">
        <v>158</v>
      </c>
      <c r="C72" s="543"/>
      <c r="D72" s="310">
        <f t="shared" si="5"/>
        <v>4419</v>
      </c>
      <c r="E72" s="291">
        <f>SUM(E73:E78)</f>
        <v>2183</v>
      </c>
      <c r="F72" s="292">
        <f>SUM(F73:F78)</f>
        <v>2236</v>
      </c>
      <c r="G72" s="356"/>
      <c r="H72" s="542" t="s">
        <v>527</v>
      </c>
      <c r="I72" s="543"/>
      <c r="J72" s="385">
        <f t="shared" si="3"/>
        <v>4371</v>
      </c>
      <c r="K72" s="112">
        <f>SUM(K73:K78)</f>
        <v>2166</v>
      </c>
      <c r="L72" s="113">
        <f>SUM(L73:L78)</f>
        <v>2205</v>
      </c>
      <c r="M72" s="112">
        <f>SUM(M73:M78)</f>
        <v>4333</v>
      </c>
      <c r="N72" s="112">
        <f>SUM(N73:N78)</f>
        <v>2141</v>
      </c>
      <c r="O72" s="113">
        <f>SUM(O73:O78)</f>
        <v>2192</v>
      </c>
    </row>
    <row r="73" spans="2:15" ht="15" customHeight="1">
      <c r="B73" s="118">
        <v>59</v>
      </c>
      <c r="C73" s="119" t="s">
        <v>159</v>
      </c>
      <c r="D73" s="304">
        <f t="shared" si="5"/>
        <v>619</v>
      </c>
      <c r="E73" s="294">
        <v>302</v>
      </c>
      <c r="F73" s="295">
        <v>317</v>
      </c>
      <c r="G73" s="305"/>
      <c r="H73" s="339">
        <v>59</v>
      </c>
      <c r="I73" s="340" t="s">
        <v>475</v>
      </c>
      <c r="J73" s="332">
        <f t="shared" si="3"/>
        <v>591</v>
      </c>
      <c r="K73" s="218">
        <v>289</v>
      </c>
      <c r="L73" s="327">
        <v>302</v>
      </c>
      <c r="M73" s="382">
        <f>N73+O73</f>
        <v>582</v>
      </c>
      <c r="N73" s="2">
        <v>280</v>
      </c>
      <c r="O73" s="49">
        <v>302</v>
      </c>
    </row>
    <row r="74" spans="2:15" ht="15" customHeight="1">
      <c r="B74" s="120">
        <v>60</v>
      </c>
      <c r="C74" s="117" t="s">
        <v>160</v>
      </c>
      <c r="D74" s="304">
        <f t="shared" si="5"/>
        <v>913</v>
      </c>
      <c r="E74" s="297">
        <v>447</v>
      </c>
      <c r="F74" s="298">
        <v>466</v>
      </c>
      <c r="G74" s="305"/>
      <c r="H74" s="341">
        <v>60</v>
      </c>
      <c r="I74" s="342" t="s">
        <v>476</v>
      </c>
      <c r="J74" s="333">
        <f t="shared" si="3"/>
        <v>893</v>
      </c>
      <c r="K74" s="2">
        <v>436</v>
      </c>
      <c r="L74" s="329">
        <v>457</v>
      </c>
      <c r="M74" s="17">
        <f>N74+O74</f>
        <v>878</v>
      </c>
      <c r="N74" s="2">
        <v>428</v>
      </c>
      <c r="O74" s="49">
        <v>450</v>
      </c>
    </row>
    <row r="75" spans="2:15" ht="15" customHeight="1">
      <c r="B75" s="120">
        <v>61</v>
      </c>
      <c r="C75" s="117" t="s">
        <v>161</v>
      </c>
      <c r="D75" s="304">
        <f t="shared" si="5"/>
        <v>786</v>
      </c>
      <c r="E75" s="297">
        <v>397</v>
      </c>
      <c r="F75" s="298">
        <v>389</v>
      </c>
      <c r="G75" s="305"/>
      <c r="H75" s="341">
        <v>61</v>
      </c>
      <c r="I75" s="342" t="s">
        <v>477</v>
      </c>
      <c r="J75" s="333">
        <f t="shared" si="3"/>
        <v>789</v>
      </c>
      <c r="K75" s="2">
        <v>400</v>
      </c>
      <c r="L75" s="329">
        <v>389</v>
      </c>
      <c r="M75" s="17">
        <f aca="true" t="shared" si="6" ref="M75:M96">N75+O75</f>
        <v>792</v>
      </c>
      <c r="N75" s="2">
        <v>402</v>
      </c>
      <c r="O75" s="49">
        <v>390</v>
      </c>
    </row>
    <row r="76" spans="2:15" ht="15" customHeight="1">
      <c r="B76" s="120">
        <v>62</v>
      </c>
      <c r="C76" s="117" t="s">
        <v>162</v>
      </c>
      <c r="D76" s="304">
        <f t="shared" si="5"/>
        <v>574</v>
      </c>
      <c r="E76" s="297">
        <v>279</v>
      </c>
      <c r="F76" s="298">
        <v>295</v>
      </c>
      <c r="G76" s="305"/>
      <c r="H76" s="341">
        <v>62</v>
      </c>
      <c r="I76" s="342" t="s">
        <v>478</v>
      </c>
      <c r="J76" s="333">
        <f t="shared" si="3"/>
        <v>580</v>
      </c>
      <c r="K76" s="2">
        <v>291</v>
      </c>
      <c r="L76" s="329">
        <v>289</v>
      </c>
      <c r="M76" s="17">
        <f t="shared" si="6"/>
        <v>578</v>
      </c>
      <c r="N76" s="2">
        <v>288</v>
      </c>
      <c r="O76" s="49">
        <v>290</v>
      </c>
    </row>
    <row r="77" spans="2:15" ht="15" customHeight="1">
      <c r="B77" s="120">
        <v>63</v>
      </c>
      <c r="C77" s="117" t="s">
        <v>163</v>
      </c>
      <c r="D77" s="304">
        <f t="shared" si="5"/>
        <v>1395</v>
      </c>
      <c r="E77" s="297">
        <v>691</v>
      </c>
      <c r="F77" s="298">
        <v>704</v>
      </c>
      <c r="G77" s="305"/>
      <c r="H77" s="341">
        <v>63</v>
      </c>
      <c r="I77" s="342" t="s">
        <v>479</v>
      </c>
      <c r="J77" s="333">
        <f t="shared" si="3"/>
        <v>1386</v>
      </c>
      <c r="K77" s="2">
        <v>683</v>
      </c>
      <c r="L77" s="329">
        <v>703</v>
      </c>
      <c r="M77" s="17">
        <f t="shared" si="6"/>
        <v>1371</v>
      </c>
      <c r="N77" s="2">
        <v>678</v>
      </c>
      <c r="O77" s="49">
        <v>693</v>
      </c>
    </row>
    <row r="78" spans="2:15" ht="15" customHeight="1">
      <c r="B78" s="124">
        <v>64</v>
      </c>
      <c r="C78" s="125" t="s">
        <v>164</v>
      </c>
      <c r="D78" s="304">
        <f t="shared" si="5"/>
        <v>132</v>
      </c>
      <c r="E78" s="300">
        <v>67</v>
      </c>
      <c r="F78" s="301">
        <v>65</v>
      </c>
      <c r="G78" s="305"/>
      <c r="H78" s="343">
        <v>64</v>
      </c>
      <c r="I78" s="344" t="s">
        <v>480</v>
      </c>
      <c r="J78" s="334">
        <f t="shared" si="3"/>
        <v>132</v>
      </c>
      <c r="K78" s="3">
        <v>67</v>
      </c>
      <c r="L78" s="331">
        <v>65</v>
      </c>
      <c r="M78" s="1">
        <f t="shared" si="6"/>
        <v>132</v>
      </c>
      <c r="N78" s="2">
        <v>65</v>
      </c>
      <c r="O78" s="49">
        <v>67</v>
      </c>
    </row>
    <row r="79" spans="2:15" ht="20.25" customHeight="1">
      <c r="B79" s="542" t="s">
        <v>165</v>
      </c>
      <c r="C79" s="543"/>
      <c r="D79" s="310">
        <f t="shared" si="5"/>
        <v>1887</v>
      </c>
      <c r="E79" s="291">
        <f>SUM(E80:E85)</f>
        <v>937</v>
      </c>
      <c r="F79" s="292">
        <f>SUM(F80:F85)</f>
        <v>950</v>
      </c>
      <c r="G79" s="356"/>
      <c r="H79" s="542" t="s">
        <v>525</v>
      </c>
      <c r="I79" s="543"/>
      <c r="J79" s="385">
        <f t="shared" si="3"/>
        <v>1859</v>
      </c>
      <c r="K79" s="112">
        <f>SUM(K80:K85)</f>
        <v>924</v>
      </c>
      <c r="L79" s="113">
        <f>SUM(L80:L85)</f>
        <v>935</v>
      </c>
      <c r="M79" s="112">
        <f>SUM(M80:M85)</f>
        <v>1786</v>
      </c>
      <c r="N79" s="112">
        <f>SUM(N80:N85)</f>
        <v>887</v>
      </c>
      <c r="O79" s="113">
        <f>SUM(O80:O85)</f>
        <v>899</v>
      </c>
    </row>
    <row r="80" spans="2:15" ht="15" customHeight="1">
      <c r="B80" s="118">
        <v>65</v>
      </c>
      <c r="C80" s="119" t="s">
        <v>166</v>
      </c>
      <c r="D80" s="304">
        <f t="shared" si="5"/>
        <v>510</v>
      </c>
      <c r="E80" s="294">
        <v>243</v>
      </c>
      <c r="F80" s="295">
        <v>267</v>
      </c>
      <c r="G80" s="305"/>
      <c r="H80" s="339">
        <v>65</v>
      </c>
      <c r="I80" s="340" t="s">
        <v>481</v>
      </c>
      <c r="J80" s="332">
        <f t="shared" si="3"/>
        <v>508</v>
      </c>
      <c r="K80" s="218">
        <v>242</v>
      </c>
      <c r="L80" s="327">
        <v>266</v>
      </c>
      <c r="M80" s="382">
        <f t="shared" si="6"/>
        <v>495</v>
      </c>
      <c r="N80" s="2">
        <v>236</v>
      </c>
      <c r="O80" s="49">
        <v>259</v>
      </c>
    </row>
    <row r="81" spans="2:15" ht="15" customHeight="1">
      <c r="B81" s="120">
        <v>66</v>
      </c>
      <c r="C81" s="117" t="s">
        <v>167</v>
      </c>
      <c r="D81" s="304">
        <f t="shared" si="5"/>
        <v>285</v>
      </c>
      <c r="E81" s="297">
        <v>147</v>
      </c>
      <c r="F81" s="298">
        <v>138</v>
      </c>
      <c r="G81" s="305"/>
      <c r="H81" s="341">
        <v>66</v>
      </c>
      <c r="I81" s="342" t="s">
        <v>482</v>
      </c>
      <c r="J81" s="333">
        <f t="shared" si="3"/>
        <v>285</v>
      </c>
      <c r="K81" s="2">
        <v>148</v>
      </c>
      <c r="L81" s="329">
        <v>137</v>
      </c>
      <c r="M81" s="17">
        <f t="shared" si="6"/>
        <v>272</v>
      </c>
      <c r="N81" s="2">
        <v>144</v>
      </c>
      <c r="O81" s="49">
        <v>128</v>
      </c>
    </row>
    <row r="82" spans="2:15" ht="15" customHeight="1">
      <c r="B82" s="120">
        <v>67</v>
      </c>
      <c r="C82" s="117" t="s">
        <v>167</v>
      </c>
      <c r="D82" s="304">
        <f t="shared" si="5"/>
        <v>300</v>
      </c>
      <c r="E82" s="297">
        <v>144</v>
      </c>
      <c r="F82" s="298">
        <v>156</v>
      </c>
      <c r="G82" s="305"/>
      <c r="H82" s="341">
        <v>67</v>
      </c>
      <c r="I82" s="342" t="s">
        <v>482</v>
      </c>
      <c r="J82" s="333">
        <f t="shared" si="3"/>
        <v>291</v>
      </c>
      <c r="K82" s="2">
        <v>141</v>
      </c>
      <c r="L82" s="329">
        <v>150</v>
      </c>
      <c r="M82" s="17">
        <f t="shared" si="6"/>
        <v>277</v>
      </c>
      <c r="N82" s="2">
        <v>132</v>
      </c>
      <c r="O82" s="49">
        <v>145</v>
      </c>
    </row>
    <row r="83" spans="2:15" ht="15" customHeight="1">
      <c r="B83" s="120">
        <v>68</v>
      </c>
      <c r="C83" s="117" t="s">
        <v>167</v>
      </c>
      <c r="D83" s="304">
        <f t="shared" si="5"/>
        <v>183</v>
      </c>
      <c r="E83" s="297">
        <v>90</v>
      </c>
      <c r="F83" s="298">
        <v>93</v>
      </c>
      <c r="G83" s="305"/>
      <c r="H83" s="341">
        <v>68</v>
      </c>
      <c r="I83" s="342" t="s">
        <v>482</v>
      </c>
      <c r="J83" s="333">
        <f t="shared" si="3"/>
        <v>181</v>
      </c>
      <c r="K83" s="2">
        <v>89</v>
      </c>
      <c r="L83" s="329">
        <v>92</v>
      </c>
      <c r="M83" s="17">
        <f t="shared" si="6"/>
        <v>172</v>
      </c>
      <c r="N83" s="2">
        <v>84</v>
      </c>
      <c r="O83" s="49">
        <v>88</v>
      </c>
    </row>
    <row r="84" spans="2:15" ht="17.25" customHeight="1">
      <c r="B84" s="120">
        <v>69</v>
      </c>
      <c r="C84" s="117" t="s">
        <v>168</v>
      </c>
      <c r="D84" s="304">
        <f t="shared" si="5"/>
        <v>370</v>
      </c>
      <c r="E84" s="297">
        <v>198</v>
      </c>
      <c r="F84" s="298">
        <v>172</v>
      </c>
      <c r="G84" s="305"/>
      <c r="H84" s="341">
        <v>69</v>
      </c>
      <c r="I84" s="342" t="s">
        <v>483</v>
      </c>
      <c r="J84" s="333">
        <f t="shared" si="3"/>
        <v>360</v>
      </c>
      <c r="K84" s="2">
        <v>193</v>
      </c>
      <c r="L84" s="329">
        <v>167</v>
      </c>
      <c r="M84" s="17">
        <f t="shared" si="6"/>
        <v>356</v>
      </c>
      <c r="N84" s="2">
        <v>192</v>
      </c>
      <c r="O84" s="49">
        <v>164</v>
      </c>
    </row>
    <row r="85" spans="2:15" ht="15" customHeight="1">
      <c r="B85" s="124">
        <v>70</v>
      </c>
      <c r="C85" s="125" t="s">
        <v>168</v>
      </c>
      <c r="D85" s="304">
        <f t="shared" si="5"/>
        <v>239</v>
      </c>
      <c r="E85" s="300">
        <v>115</v>
      </c>
      <c r="F85" s="301">
        <v>124</v>
      </c>
      <c r="G85" s="305"/>
      <c r="H85" s="343">
        <v>70</v>
      </c>
      <c r="I85" s="344" t="s">
        <v>483</v>
      </c>
      <c r="J85" s="334">
        <f t="shared" si="3"/>
        <v>234</v>
      </c>
      <c r="K85" s="3">
        <v>111</v>
      </c>
      <c r="L85" s="331">
        <v>123</v>
      </c>
      <c r="M85" s="1">
        <f t="shared" si="6"/>
        <v>214</v>
      </c>
      <c r="N85" s="2">
        <v>99</v>
      </c>
      <c r="O85" s="49">
        <v>115</v>
      </c>
    </row>
    <row r="86" spans="2:15" ht="20.25" customHeight="1">
      <c r="B86" s="531" t="s">
        <v>524</v>
      </c>
      <c r="C86" s="532"/>
      <c r="D86" s="310">
        <f t="shared" si="5"/>
        <v>6408</v>
      </c>
      <c r="E86" s="291">
        <f>SUM(E87:E109)</f>
        <v>3147</v>
      </c>
      <c r="F86" s="292">
        <f>SUM(F87:F109)</f>
        <v>3261</v>
      </c>
      <c r="G86" s="356"/>
      <c r="H86" s="555" t="s">
        <v>473</v>
      </c>
      <c r="I86" s="556"/>
      <c r="J86" s="385">
        <f t="shared" si="3"/>
        <v>6230</v>
      </c>
      <c r="K86" s="112">
        <f>SUM(K87:K96)</f>
        <v>3052</v>
      </c>
      <c r="L86" s="113">
        <f>SUM(L87:L96)</f>
        <v>3178</v>
      </c>
      <c r="M86" s="112">
        <f>SUM(M87:M96)</f>
        <v>6067</v>
      </c>
      <c r="N86" s="112">
        <f>SUM(N87:N96)</f>
        <v>2970</v>
      </c>
      <c r="O86" s="113">
        <f>SUM(O87:O96)</f>
        <v>3097</v>
      </c>
    </row>
    <row r="87" spans="2:15" ht="15" customHeight="1">
      <c r="B87" s="213">
        <v>71</v>
      </c>
      <c r="C87" s="308" t="s">
        <v>290</v>
      </c>
      <c r="D87" s="304">
        <f t="shared" si="5"/>
        <v>321</v>
      </c>
      <c r="E87" s="305">
        <v>157</v>
      </c>
      <c r="F87" s="298">
        <v>164</v>
      </c>
      <c r="G87" s="305"/>
      <c r="H87" s="213">
        <v>71</v>
      </c>
      <c r="I87" s="352" t="s">
        <v>522</v>
      </c>
      <c r="J87" s="332">
        <f t="shared" si="3"/>
        <v>922</v>
      </c>
      <c r="K87" s="234">
        <v>444</v>
      </c>
      <c r="L87" s="329">
        <v>478</v>
      </c>
      <c r="M87" s="382">
        <f t="shared" si="6"/>
        <v>904</v>
      </c>
      <c r="N87" s="2">
        <v>436</v>
      </c>
      <c r="O87" s="49">
        <v>468</v>
      </c>
    </row>
    <row r="88" spans="2:15" ht="15" customHeight="1">
      <c r="B88" s="213">
        <v>72</v>
      </c>
      <c r="C88" s="308" t="s">
        <v>282</v>
      </c>
      <c r="D88" s="304">
        <f t="shared" si="5"/>
        <v>392</v>
      </c>
      <c r="E88" s="305">
        <v>194</v>
      </c>
      <c r="F88" s="298">
        <v>198</v>
      </c>
      <c r="G88" s="305"/>
      <c r="H88" s="213">
        <v>72</v>
      </c>
      <c r="I88" s="308" t="s">
        <v>484</v>
      </c>
      <c r="J88" s="333">
        <f t="shared" si="3"/>
        <v>923</v>
      </c>
      <c r="K88" s="234">
        <v>431</v>
      </c>
      <c r="L88" s="329">
        <v>492</v>
      </c>
      <c r="M88" s="17">
        <f t="shared" si="6"/>
        <v>891</v>
      </c>
      <c r="N88" s="2">
        <v>415</v>
      </c>
      <c r="O88" s="49">
        <v>476</v>
      </c>
    </row>
    <row r="89" spans="2:15" ht="15" customHeight="1">
      <c r="B89" s="213">
        <v>73</v>
      </c>
      <c r="C89" s="308" t="s">
        <v>283</v>
      </c>
      <c r="D89" s="304">
        <f t="shared" si="5"/>
        <v>239</v>
      </c>
      <c r="E89" s="305">
        <v>108</v>
      </c>
      <c r="F89" s="298">
        <v>131</v>
      </c>
      <c r="G89" s="305"/>
      <c r="H89" s="213">
        <v>73</v>
      </c>
      <c r="I89" s="308" t="s">
        <v>485</v>
      </c>
      <c r="J89" s="333">
        <f t="shared" si="3"/>
        <v>866</v>
      </c>
      <c r="K89" s="234">
        <v>437</v>
      </c>
      <c r="L89" s="329">
        <v>429</v>
      </c>
      <c r="M89" s="17">
        <f t="shared" si="6"/>
        <v>852</v>
      </c>
      <c r="N89" s="2">
        <v>428</v>
      </c>
      <c r="O89" s="49">
        <v>424</v>
      </c>
    </row>
    <row r="90" spans="2:15" ht="15" customHeight="1">
      <c r="B90" s="213">
        <v>74</v>
      </c>
      <c r="C90" s="308" t="s">
        <v>532</v>
      </c>
      <c r="D90" s="304">
        <f t="shared" si="5"/>
        <v>276</v>
      </c>
      <c r="E90" s="305">
        <v>130</v>
      </c>
      <c r="F90" s="298">
        <v>146</v>
      </c>
      <c r="G90" s="305"/>
      <c r="H90" s="213">
        <v>74</v>
      </c>
      <c r="I90" s="353" t="s">
        <v>523</v>
      </c>
      <c r="J90" s="333">
        <f t="shared" si="3"/>
        <v>1017</v>
      </c>
      <c r="K90" s="234">
        <v>493</v>
      </c>
      <c r="L90" s="329">
        <v>524</v>
      </c>
      <c r="M90" s="17">
        <f t="shared" si="6"/>
        <v>990</v>
      </c>
      <c r="N90" s="2">
        <v>478</v>
      </c>
      <c r="O90" s="49">
        <v>512</v>
      </c>
    </row>
    <row r="91" spans="2:15" ht="15" customHeight="1">
      <c r="B91" s="213">
        <v>75</v>
      </c>
      <c r="C91" s="308" t="s">
        <v>291</v>
      </c>
      <c r="D91" s="304">
        <f t="shared" si="5"/>
        <v>678</v>
      </c>
      <c r="E91" s="305">
        <v>321</v>
      </c>
      <c r="F91" s="298">
        <v>357</v>
      </c>
      <c r="G91" s="305"/>
      <c r="H91" s="213">
        <v>75</v>
      </c>
      <c r="I91" s="308" t="s">
        <v>486</v>
      </c>
      <c r="J91" s="333">
        <f t="shared" si="3"/>
        <v>1022</v>
      </c>
      <c r="K91" s="234">
        <v>511</v>
      </c>
      <c r="L91" s="329">
        <v>511</v>
      </c>
      <c r="M91" s="17">
        <f t="shared" si="6"/>
        <v>999</v>
      </c>
      <c r="N91" s="2">
        <v>500</v>
      </c>
      <c r="O91" s="49">
        <v>499</v>
      </c>
    </row>
    <row r="92" spans="2:15" ht="15" customHeight="1">
      <c r="B92" s="213">
        <v>76</v>
      </c>
      <c r="C92" s="308" t="s">
        <v>292</v>
      </c>
      <c r="D92" s="304">
        <f t="shared" si="5"/>
        <v>634</v>
      </c>
      <c r="E92" s="305">
        <v>319</v>
      </c>
      <c r="F92" s="298">
        <v>315</v>
      </c>
      <c r="G92" s="305"/>
      <c r="H92" s="213">
        <v>76</v>
      </c>
      <c r="I92" s="354" t="s">
        <v>487</v>
      </c>
      <c r="J92" s="333">
        <f t="shared" si="3"/>
        <v>489</v>
      </c>
      <c r="K92" s="234">
        <v>231</v>
      </c>
      <c r="L92" s="329">
        <v>258</v>
      </c>
      <c r="M92" s="17">
        <f t="shared" si="6"/>
        <v>467</v>
      </c>
      <c r="N92" s="2">
        <v>224</v>
      </c>
      <c r="O92" s="49">
        <v>243</v>
      </c>
    </row>
    <row r="93" spans="2:15" ht="15" customHeight="1">
      <c r="B93" s="213">
        <v>77</v>
      </c>
      <c r="C93" s="308" t="s">
        <v>293</v>
      </c>
      <c r="D93" s="304">
        <f t="shared" si="5"/>
        <v>232</v>
      </c>
      <c r="E93" s="305">
        <v>121</v>
      </c>
      <c r="F93" s="298">
        <v>111</v>
      </c>
      <c r="G93" s="305"/>
      <c r="H93" s="213">
        <v>77</v>
      </c>
      <c r="I93" s="308" t="s">
        <v>487</v>
      </c>
      <c r="J93" s="333">
        <f t="shared" si="3"/>
        <v>281</v>
      </c>
      <c r="K93" s="234">
        <v>147</v>
      </c>
      <c r="L93" s="329">
        <v>134</v>
      </c>
      <c r="M93" s="17">
        <f t="shared" si="6"/>
        <v>272</v>
      </c>
      <c r="N93" s="2">
        <v>140</v>
      </c>
      <c r="O93" s="49">
        <v>132</v>
      </c>
    </row>
    <row r="94" spans="2:15" ht="15" customHeight="1">
      <c r="B94" s="213">
        <v>78</v>
      </c>
      <c r="C94" s="308" t="s">
        <v>284</v>
      </c>
      <c r="D94" s="304">
        <f t="shared" si="5"/>
        <v>162</v>
      </c>
      <c r="E94" s="305">
        <v>80</v>
      </c>
      <c r="F94" s="298">
        <v>82</v>
      </c>
      <c r="G94" s="305"/>
      <c r="H94" s="213">
        <v>78</v>
      </c>
      <c r="I94" s="308" t="s">
        <v>488</v>
      </c>
      <c r="J94" s="333">
        <f t="shared" si="3"/>
        <v>373</v>
      </c>
      <c r="K94" s="234">
        <v>188</v>
      </c>
      <c r="L94" s="329">
        <v>185</v>
      </c>
      <c r="M94" s="17">
        <f t="shared" si="6"/>
        <v>365</v>
      </c>
      <c r="N94" s="2">
        <v>183</v>
      </c>
      <c r="O94" s="49">
        <v>182</v>
      </c>
    </row>
    <row r="95" spans="2:15" ht="15" customHeight="1">
      <c r="B95" s="213">
        <v>79</v>
      </c>
      <c r="C95" s="308" t="s">
        <v>285</v>
      </c>
      <c r="D95" s="304">
        <f t="shared" si="5"/>
        <v>471</v>
      </c>
      <c r="E95" s="305">
        <v>242</v>
      </c>
      <c r="F95" s="298">
        <v>229</v>
      </c>
      <c r="G95" s="305"/>
      <c r="H95" s="213">
        <v>79</v>
      </c>
      <c r="I95" s="355" t="s">
        <v>489</v>
      </c>
      <c r="J95" s="333">
        <f t="shared" si="3"/>
        <v>196</v>
      </c>
      <c r="K95" s="234">
        <v>101</v>
      </c>
      <c r="L95" s="329">
        <v>95</v>
      </c>
      <c r="M95" s="17">
        <f t="shared" si="6"/>
        <v>194</v>
      </c>
      <c r="N95" s="2">
        <v>101</v>
      </c>
      <c r="O95" s="49">
        <v>93</v>
      </c>
    </row>
    <row r="96" spans="2:15" ht="15" customHeight="1">
      <c r="B96" s="213">
        <v>80</v>
      </c>
      <c r="C96" s="308" t="s">
        <v>286</v>
      </c>
      <c r="D96" s="304">
        <f t="shared" si="5"/>
        <v>479</v>
      </c>
      <c r="E96" s="305">
        <v>245</v>
      </c>
      <c r="F96" s="298">
        <v>234</v>
      </c>
      <c r="G96" s="305"/>
      <c r="H96" s="214">
        <v>80</v>
      </c>
      <c r="I96" s="309" t="s">
        <v>490</v>
      </c>
      <c r="J96" s="334">
        <f t="shared" si="3"/>
        <v>141</v>
      </c>
      <c r="K96" s="335">
        <v>69</v>
      </c>
      <c r="L96" s="331">
        <v>72</v>
      </c>
      <c r="M96" s="1">
        <f t="shared" si="6"/>
        <v>133</v>
      </c>
      <c r="N96" s="3">
        <v>65</v>
      </c>
      <c r="O96" s="381">
        <v>68</v>
      </c>
    </row>
    <row r="97" spans="2:15" ht="15" customHeight="1">
      <c r="B97" s="213">
        <v>81</v>
      </c>
      <c r="C97" s="308" t="s">
        <v>286</v>
      </c>
      <c r="D97" s="304">
        <f t="shared" si="5"/>
        <v>552</v>
      </c>
      <c r="E97" s="305">
        <v>271</v>
      </c>
      <c r="F97" s="298">
        <v>281</v>
      </c>
      <c r="G97" s="305"/>
      <c r="H97" s="305"/>
      <c r="I97" s="305"/>
      <c r="J97" s="336"/>
      <c r="K97"/>
      <c r="O97" s="337" t="s">
        <v>421</v>
      </c>
    </row>
    <row r="98" spans="2:12" ht="15" customHeight="1">
      <c r="B98" s="213">
        <v>82</v>
      </c>
      <c r="C98" s="308" t="s">
        <v>287</v>
      </c>
      <c r="D98" s="304">
        <f t="shared" si="5"/>
        <v>424</v>
      </c>
      <c r="E98" s="305">
        <v>193</v>
      </c>
      <c r="F98" s="298">
        <v>231</v>
      </c>
      <c r="G98" s="305"/>
      <c r="H98" s="357" t="s">
        <v>491</v>
      </c>
      <c r="I98" s="358"/>
      <c r="J98" s="338"/>
      <c r="K98" s="338"/>
      <c r="L98" s="234"/>
    </row>
    <row r="99" spans="2:12" ht="15" customHeight="1">
      <c r="B99" s="213">
        <v>83</v>
      </c>
      <c r="C99" s="308" t="s">
        <v>288</v>
      </c>
      <c r="D99" s="304">
        <f t="shared" si="5"/>
        <v>288</v>
      </c>
      <c r="E99" s="305">
        <v>138</v>
      </c>
      <c r="F99" s="298">
        <v>150</v>
      </c>
      <c r="G99" s="305"/>
      <c r="H99" s="357" t="s">
        <v>492</v>
      </c>
      <c r="I99" s="358"/>
      <c r="J99" s="338"/>
      <c r="K99" s="338"/>
      <c r="L99" s="234"/>
    </row>
    <row r="100" spans="2:9" ht="15" customHeight="1">
      <c r="B100" s="213">
        <v>84</v>
      </c>
      <c r="C100" s="308" t="s">
        <v>288</v>
      </c>
      <c r="D100" s="304">
        <f t="shared" si="5"/>
        <v>219</v>
      </c>
      <c r="E100" s="305">
        <v>99</v>
      </c>
      <c r="F100" s="298">
        <v>120</v>
      </c>
      <c r="G100" s="305"/>
      <c r="H100" s="305"/>
      <c r="I100" s="305"/>
    </row>
    <row r="101" spans="2:9" ht="15" customHeight="1">
      <c r="B101" s="213">
        <v>85</v>
      </c>
      <c r="C101" s="308" t="s">
        <v>288</v>
      </c>
      <c r="D101" s="304">
        <f t="shared" si="5"/>
        <v>83</v>
      </c>
      <c r="E101" s="305">
        <v>43</v>
      </c>
      <c r="F101" s="298">
        <v>40</v>
      </c>
      <c r="G101" s="305"/>
      <c r="H101" s="305"/>
      <c r="I101" s="305"/>
    </row>
    <row r="102" spans="2:9" ht="15" customHeight="1">
      <c r="B102" s="213">
        <v>86</v>
      </c>
      <c r="C102" s="308" t="s">
        <v>288</v>
      </c>
      <c r="D102" s="304">
        <f t="shared" si="5"/>
        <v>133</v>
      </c>
      <c r="E102" s="305">
        <v>70</v>
      </c>
      <c r="F102" s="298">
        <v>63</v>
      </c>
      <c r="G102" s="305"/>
      <c r="H102" s="305"/>
      <c r="I102" s="305"/>
    </row>
    <row r="103" spans="2:9" ht="15" customHeight="1">
      <c r="B103" s="213">
        <v>87</v>
      </c>
      <c r="C103" s="308" t="s">
        <v>288</v>
      </c>
      <c r="D103" s="304">
        <f t="shared" si="5"/>
        <v>81</v>
      </c>
      <c r="E103" s="305">
        <v>42</v>
      </c>
      <c r="F103" s="298">
        <v>39</v>
      </c>
      <c r="G103" s="305"/>
      <c r="H103" s="305"/>
      <c r="I103" s="305"/>
    </row>
    <row r="104" spans="2:9" ht="15" customHeight="1">
      <c r="B104" s="213">
        <v>88</v>
      </c>
      <c r="C104" s="308" t="s">
        <v>294</v>
      </c>
      <c r="D104" s="304">
        <f t="shared" si="5"/>
        <v>388</v>
      </c>
      <c r="E104" s="305">
        <v>193</v>
      </c>
      <c r="F104" s="298">
        <v>195</v>
      </c>
      <c r="G104" s="305"/>
      <c r="H104" s="305"/>
      <c r="I104" s="305"/>
    </row>
    <row r="105" spans="2:9" ht="15" customHeight="1">
      <c r="B105" s="213">
        <v>89</v>
      </c>
      <c r="C105" s="308" t="s">
        <v>294</v>
      </c>
      <c r="D105" s="304">
        <f t="shared" si="5"/>
        <v>128</v>
      </c>
      <c r="E105" s="305">
        <v>67</v>
      </c>
      <c r="F105" s="298">
        <v>61</v>
      </c>
      <c r="G105" s="305"/>
      <c r="H105" s="305"/>
      <c r="I105" s="305"/>
    </row>
    <row r="106" spans="2:9" ht="15.75" customHeight="1">
      <c r="B106" s="213">
        <v>90</v>
      </c>
      <c r="C106" s="308" t="s">
        <v>289</v>
      </c>
      <c r="D106" s="304">
        <f t="shared" si="5"/>
        <v>80</v>
      </c>
      <c r="E106" s="305">
        <v>39</v>
      </c>
      <c r="F106" s="298">
        <v>41</v>
      </c>
      <c r="G106" s="305"/>
      <c r="H106" s="305"/>
      <c r="I106" s="305"/>
    </row>
    <row r="107" spans="2:9" ht="15" customHeight="1">
      <c r="B107" s="213">
        <v>91</v>
      </c>
      <c r="C107" s="308" t="s">
        <v>295</v>
      </c>
      <c r="D107" s="304">
        <f t="shared" si="5"/>
        <v>86</v>
      </c>
      <c r="E107" s="305">
        <v>42</v>
      </c>
      <c r="F107" s="298">
        <v>44</v>
      </c>
      <c r="G107" s="305"/>
      <c r="H107" s="305"/>
      <c r="I107" s="305"/>
    </row>
    <row r="108" spans="2:9" ht="15" customHeight="1">
      <c r="B108" s="213">
        <v>92</v>
      </c>
      <c r="C108" s="308" t="s">
        <v>295</v>
      </c>
      <c r="D108" s="304">
        <f t="shared" si="5"/>
        <v>25</v>
      </c>
      <c r="E108" s="305">
        <v>14</v>
      </c>
      <c r="F108" s="298">
        <v>11</v>
      </c>
      <c r="G108" s="305"/>
      <c r="H108" s="305"/>
      <c r="I108" s="305"/>
    </row>
    <row r="109" spans="2:9" ht="15" customHeight="1">
      <c r="B109" s="214">
        <v>93</v>
      </c>
      <c r="C109" s="309" t="s">
        <v>295</v>
      </c>
      <c r="D109" s="306">
        <f t="shared" si="5"/>
        <v>37</v>
      </c>
      <c r="E109" s="307">
        <v>19</v>
      </c>
      <c r="F109" s="301">
        <v>18</v>
      </c>
      <c r="G109" s="305"/>
      <c r="H109" s="305"/>
      <c r="I109" s="305"/>
    </row>
    <row r="110" spans="4:9" ht="13.5">
      <c r="D110" s="7"/>
      <c r="E110" s="552" t="s">
        <v>269</v>
      </c>
      <c r="F110" s="553"/>
      <c r="G110" s="279"/>
      <c r="H110" s="279"/>
      <c r="I110" s="279"/>
    </row>
  </sheetData>
  <sheetProtection/>
  <mergeCells count="28">
    <mergeCell ref="M4:O4"/>
    <mergeCell ref="J4:L4"/>
    <mergeCell ref="B7:C7"/>
    <mergeCell ref="H4:I5"/>
    <mergeCell ref="H6:I6"/>
    <mergeCell ref="H7:I7"/>
    <mergeCell ref="K59:L59"/>
    <mergeCell ref="H29:I29"/>
    <mergeCell ref="E110:F110"/>
    <mergeCell ref="D59:F59"/>
    <mergeCell ref="H79:I79"/>
    <mergeCell ref="H86:I86"/>
    <mergeCell ref="B8:C8"/>
    <mergeCell ref="B29:C29"/>
    <mergeCell ref="B6:C6"/>
    <mergeCell ref="B72:C72"/>
    <mergeCell ref="B60:C60"/>
    <mergeCell ref="B40:C40"/>
    <mergeCell ref="B86:C86"/>
    <mergeCell ref="D4:F4"/>
    <mergeCell ref="B51:C51"/>
    <mergeCell ref="H40:I40"/>
    <mergeCell ref="H51:I51"/>
    <mergeCell ref="H60:I60"/>
    <mergeCell ref="H72:I72"/>
    <mergeCell ref="H8:I8"/>
    <mergeCell ref="B79:C79"/>
    <mergeCell ref="B4:C5"/>
  </mergeCells>
  <printOptions/>
  <pageMargins left="0.51" right="0.27" top="1" bottom="0.88" header="0.5" footer="0.5"/>
  <pageSetup firstPageNumber="18" useFirstPageNumber="1" horizontalDpi="600" verticalDpi="600" orientation="portrait" paperSize="9" scale="80" r:id="rId1"/>
  <headerFooter alignWithMargins="0">
    <oddFooter>&amp;C&amp;"ＭＳ 明朝,標準"&amp;12&amp;P</oddFooter>
  </headerFooter>
  <rowBreaks count="1" manualBreakCount="1">
    <brk id="5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13" customWidth="1"/>
    <col min="2" max="2" width="7.50390625" style="13" customWidth="1"/>
    <col min="3" max="3" width="10.50390625" style="13" customWidth="1"/>
    <col min="4" max="4" width="12.125" style="13" customWidth="1"/>
    <col min="5" max="5" width="11.75390625" style="13" customWidth="1"/>
    <col min="6" max="6" width="11.25390625" style="13" customWidth="1"/>
    <col min="7" max="7" width="11.875" style="13" customWidth="1"/>
    <col min="8" max="8" width="11.25390625" style="13" customWidth="1"/>
    <col min="9" max="16384" width="9.00390625" style="13" customWidth="1"/>
  </cols>
  <sheetData>
    <row r="1" spans="1:4" ht="13.5">
      <c r="A1" s="194" t="s">
        <v>314</v>
      </c>
      <c r="B1" s="12"/>
      <c r="C1" s="12"/>
      <c r="D1" s="12"/>
    </row>
    <row r="2" spans="1:8" ht="21.75" customHeight="1">
      <c r="A2" s="14"/>
      <c r="B2" s="14"/>
      <c r="C2" s="14"/>
      <c r="D2" s="14"/>
      <c r="E2" s="14"/>
      <c r="F2" s="14"/>
      <c r="G2" s="567" t="s">
        <v>169</v>
      </c>
      <c r="H2" s="567"/>
    </row>
    <row r="3" spans="1:8" ht="13.5">
      <c r="A3" s="570" t="s">
        <v>170</v>
      </c>
      <c r="B3" s="572" t="s">
        <v>171</v>
      </c>
      <c r="C3" s="573"/>
      <c r="D3" s="570" t="s">
        <v>5</v>
      </c>
      <c r="E3" s="131" t="s">
        <v>172</v>
      </c>
      <c r="F3" s="132"/>
      <c r="G3" s="132" t="s">
        <v>0</v>
      </c>
      <c r="H3" s="570" t="s">
        <v>174</v>
      </c>
    </row>
    <row r="4" spans="1:8" ht="13.5">
      <c r="A4" s="571"/>
      <c r="B4" s="574"/>
      <c r="C4" s="575"/>
      <c r="D4" s="571"/>
      <c r="E4" s="133" t="s">
        <v>173</v>
      </c>
      <c r="F4" s="130" t="s">
        <v>2</v>
      </c>
      <c r="G4" s="130" t="s">
        <v>3</v>
      </c>
      <c r="H4" s="571"/>
    </row>
    <row r="5" spans="1:8" ht="9.75" customHeight="1">
      <c r="A5" s="140"/>
      <c r="B5" s="141"/>
      <c r="C5" s="147"/>
      <c r="D5" s="151"/>
      <c r="E5" s="16" t="s">
        <v>26</v>
      </c>
      <c r="F5" s="16" t="s">
        <v>26</v>
      </c>
      <c r="G5" s="16" t="s">
        <v>26</v>
      </c>
      <c r="H5" s="40" t="s">
        <v>26</v>
      </c>
    </row>
    <row r="6" spans="1:8" ht="15" customHeight="1">
      <c r="A6" s="581">
        <v>16</v>
      </c>
      <c r="B6" s="576" t="s">
        <v>546</v>
      </c>
      <c r="C6" s="148" t="s">
        <v>275</v>
      </c>
      <c r="D6" s="17">
        <v>19634</v>
      </c>
      <c r="E6" s="2">
        <f>SUM(F6:G6)</f>
        <v>62676</v>
      </c>
      <c r="F6" s="2">
        <v>30899</v>
      </c>
      <c r="G6" s="2">
        <v>31777</v>
      </c>
      <c r="H6" s="71"/>
    </row>
    <row r="7" spans="1:10" ht="15" customHeight="1">
      <c r="A7" s="582"/>
      <c r="B7" s="577"/>
      <c r="C7" s="149" t="s">
        <v>274</v>
      </c>
      <c r="D7" s="152">
        <v>2340</v>
      </c>
      <c r="E7" s="144">
        <v>7852</v>
      </c>
      <c r="F7" s="144">
        <v>3805</v>
      </c>
      <c r="G7" s="144">
        <v>4047</v>
      </c>
      <c r="H7" s="150"/>
      <c r="J7" s="52"/>
    </row>
    <row r="8" spans="1:10" ht="15" customHeight="1">
      <c r="A8" s="583">
        <v>17</v>
      </c>
      <c r="B8" s="578">
        <v>12</v>
      </c>
      <c r="C8" s="148" t="s">
        <v>275</v>
      </c>
      <c r="D8" s="17">
        <v>20590</v>
      </c>
      <c r="E8" s="2">
        <v>62951</v>
      </c>
      <c r="F8" s="2">
        <v>30888</v>
      </c>
      <c r="G8" s="2">
        <v>32063</v>
      </c>
      <c r="H8" s="71">
        <v>275</v>
      </c>
      <c r="J8" s="52"/>
    </row>
    <row r="9" spans="1:8" ht="15" customHeight="1">
      <c r="A9" s="582"/>
      <c r="B9" s="577"/>
      <c r="C9" s="149" t="s">
        <v>274</v>
      </c>
      <c r="D9" s="152">
        <v>2301</v>
      </c>
      <c r="E9" s="144">
        <v>7269</v>
      </c>
      <c r="F9" s="144">
        <v>3517</v>
      </c>
      <c r="G9" s="144">
        <v>3752</v>
      </c>
      <c r="H9" s="181">
        <v>-583</v>
      </c>
    </row>
    <row r="10" spans="1:8" ht="15" customHeight="1">
      <c r="A10" s="581">
        <v>18</v>
      </c>
      <c r="B10" s="579">
        <v>17</v>
      </c>
      <c r="C10" s="148" t="s">
        <v>275</v>
      </c>
      <c r="D10" s="17">
        <v>21273</v>
      </c>
      <c r="E10" s="2">
        <v>62480</v>
      </c>
      <c r="F10" s="2">
        <v>30490</v>
      </c>
      <c r="G10" s="2">
        <v>31990</v>
      </c>
      <c r="H10" s="198">
        <v>-471</v>
      </c>
    </row>
    <row r="11" spans="1:10" ht="15" customHeight="1">
      <c r="A11" s="584"/>
      <c r="B11" s="580"/>
      <c r="C11" s="149" t="s">
        <v>274</v>
      </c>
      <c r="D11" s="152">
        <v>2317</v>
      </c>
      <c r="E11" s="144">
        <v>6808</v>
      </c>
      <c r="F11" s="144">
        <v>3241</v>
      </c>
      <c r="G11" s="144">
        <v>3567</v>
      </c>
      <c r="H11" s="181">
        <v>-461</v>
      </c>
      <c r="J11" s="52"/>
    </row>
    <row r="12" spans="1:8" ht="30" customHeight="1">
      <c r="A12" s="399">
        <v>19</v>
      </c>
      <c r="B12" s="400">
        <v>22</v>
      </c>
      <c r="C12" s="401" t="s">
        <v>275</v>
      </c>
      <c r="D12" s="402">
        <v>24298</v>
      </c>
      <c r="E12" s="403">
        <v>67975</v>
      </c>
      <c r="F12" s="403">
        <v>33186</v>
      </c>
      <c r="G12" s="403">
        <v>34789</v>
      </c>
      <c r="H12" s="404">
        <v>-1313</v>
      </c>
    </row>
    <row r="13" spans="1:8" ht="13.5">
      <c r="A13" s="18"/>
      <c r="G13" s="568" t="s">
        <v>268</v>
      </c>
      <c r="H13" s="569"/>
    </row>
    <row r="15" spans="10:14" ht="13.5">
      <c r="J15" s="186" t="s">
        <v>305</v>
      </c>
      <c r="K15" s="186" t="s">
        <v>233</v>
      </c>
      <c r="L15" s="186" t="s">
        <v>303</v>
      </c>
      <c r="M15" s="186" t="s">
        <v>301</v>
      </c>
      <c r="N15" s="186" t="s">
        <v>302</v>
      </c>
    </row>
    <row r="16" spans="10:14" ht="13.5">
      <c r="J16" s="186" t="s">
        <v>298</v>
      </c>
      <c r="K16" s="187">
        <v>19634</v>
      </c>
      <c r="L16" s="187">
        <v>62678</v>
      </c>
      <c r="M16" s="187">
        <v>30899</v>
      </c>
      <c r="N16" s="187">
        <v>31777</v>
      </c>
    </row>
    <row r="17" spans="10:14" ht="13.5">
      <c r="J17" s="186" t="s">
        <v>299</v>
      </c>
      <c r="K17" s="187">
        <v>20590</v>
      </c>
      <c r="L17" s="187">
        <v>62951</v>
      </c>
      <c r="M17" s="187">
        <v>30888</v>
      </c>
      <c r="N17" s="187">
        <v>32063</v>
      </c>
    </row>
    <row r="18" spans="10:14" ht="13.5">
      <c r="J18" s="186" t="s">
        <v>304</v>
      </c>
      <c r="K18" s="187">
        <v>21273</v>
      </c>
      <c r="L18" s="187">
        <v>62480</v>
      </c>
      <c r="M18" s="187">
        <v>30490</v>
      </c>
      <c r="N18" s="187">
        <v>31990</v>
      </c>
    </row>
    <row r="19" spans="10:14" ht="13.5">
      <c r="J19" s="186" t="s">
        <v>536</v>
      </c>
      <c r="K19" s="187">
        <v>22138</v>
      </c>
      <c r="L19" s="187">
        <v>61875</v>
      </c>
      <c r="M19" s="187">
        <v>30235</v>
      </c>
      <c r="N19" s="187">
        <v>31640</v>
      </c>
    </row>
    <row r="21" spans="10:14" ht="13.5">
      <c r="J21" s="186" t="s">
        <v>305</v>
      </c>
      <c r="K21" s="186" t="s">
        <v>233</v>
      </c>
      <c r="L21" s="186" t="s">
        <v>303</v>
      </c>
      <c r="M21" s="186" t="s">
        <v>301</v>
      </c>
      <c r="N21" s="186" t="s">
        <v>302</v>
      </c>
    </row>
    <row r="22" spans="10:14" ht="13.5">
      <c r="J22" s="186" t="s">
        <v>298</v>
      </c>
      <c r="K22" s="187">
        <v>2340</v>
      </c>
      <c r="L22" s="187">
        <v>7852</v>
      </c>
      <c r="M22" s="187">
        <v>3805</v>
      </c>
      <c r="N22" s="187">
        <v>4047</v>
      </c>
    </row>
    <row r="23" spans="10:14" ht="13.5">
      <c r="J23" s="186" t="s">
        <v>299</v>
      </c>
      <c r="K23" s="187">
        <v>2301</v>
      </c>
      <c r="L23" s="187">
        <v>7269</v>
      </c>
      <c r="M23" s="187">
        <v>3517</v>
      </c>
      <c r="N23" s="187">
        <v>3752</v>
      </c>
    </row>
    <row r="24" spans="10:14" ht="13.5">
      <c r="J24" s="186" t="s">
        <v>304</v>
      </c>
      <c r="K24" s="187">
        <v>2317</v>
      </c>
      <c r="L24" s="187">
        <v>6808</v>
      </c>
      <c r="M24" s="187">
        <v>3241</v>
      </c>
      <c r="N24" s="187">
        <v>3567</v>
      </c>
    </row>
    <row r="25" spans="10:14" ht="13.5">
      <c r="J25" s="186" t="s">
        <v>536</v>
      </c>
      <c r="K25" s="187">
        <v>2160</v>
      </c>
      <c r="L25" s="187">
        <v>6100</v>
      </c>
      <c r="M25" s="187">
        <v>2951</v>
      </c>
      <c r="N25" s="187">
        <v>3149</v>
      </c>
    </row>
    <row r="55" ht="13.5">
      <c r="A55" s="38" t="s">
        <v>240</v>
      </c>
    </row>
  </sheetData>
  <sheetProtection/>
  <mergeCells count="12">
    <mergeCell ref="A3:A4"/>
    <mergeCell ref="D3:D4"/>
    <mergeCell ref="B10:B11"/>
    <mergeCell ref="A6:A7"/>
    <mergeCell ref="A8:A9"/>
    <mergeCell ref="A10:A11"/>
    <mergeCell ref="G2:H2"/>
    <mergeCell ref="G13:H13"/>
    <mergeCell ref="H3:H4"/>
    <mergeCell ref="B3:C4"/>
    <mergeCell ref="B6:B7"/>
    <mergeCell ref="B8:B9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SheetLayoutView="100" zoomScalePageLayoutView="0" workbookViewId="0" topLeftCell="A46">
      <selection activeCell="B40" sqref="B40"/>
    </sheetView>
  </sheetViews>
  <sheetFormatPr defaultColWidth="9.00390625" defaultRowHeight="13.5"/>
  <cols>
    <col min="1" max="1" width="1.4921875" style="13" customWidth="1"/>
    <col min="2" max="2" width="8.375" style="13" customWidth="1"/>
    <col min="3" max="3" width="7.75390625" style="13" customWidth="1"/>
    <col min="4" max="4" width="8.875" style="13" customWidth="1"/>
    <col min="5" max="7" width="8.50390625" style="13" customWidth="1"/>
    <col min="8" max="8" width="8.25390625" style="13" customWidth="1"/>
    <col min="9" max="10" width="8.125" style="13" customWidth="1"/>
    <col min="11" max="11" width="8.875" style="13" customWidth="1"/>
    <col min="12" max="12" width="8.00390625" style="13" customWidth="1"/>
    <col min="13" max="13" width="9.00390625" style="13" customWidth="1"/>
    <col min="14" max="14" width="8.375" style="13" customWidth="1"/>
    <col min="15" max="15" width="9.00390625" style="13" customWidth="1"/>
    <col min="16" max="16" width="8.50390625" style="13" customWidth="1"/>
    <col min="17" max="17" width="8.625" style="13" customWidth="1"/>
    <col min="18" max="16384" width="9.00390625" style="13" customWidth="1"/>
  </cols>
  <sheetData>
    <row r="1" spans="1:17" ht="9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" customHeight="1">
      <c r="A2" s="19"/>
      <c r="B2" s="192" t="s">
        <v>217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customHeight="1">
      <c r="A3" s="19"/>
      <c r="C3" s="192"/>
      <c r="D3" s="193"/>
      <c r="E3" s="193"/>
      <c r="F3" s="193"/>
      <c r="G3" s="567" t="s">
        <v>169</v>
      </c>
      <c r="H3" s="585"/>
      <c r="I3" s="585"/>
      <c r="J3" s="21"/>
      <c r="K3" s="19"/>
      <c r="L3" s="19"/>
      <c r="M3" s="19"/>
      <c r="N3" s="19"/>
      <c r="O3" s="19"/>
      <c r="P3" s="19"/>
      <c r="Q3" s="19"/>
    </row>
    <row r="4" spans="1:17" ht="13.5">
      <c r="A4" s="19"/>
      <c r="B4" s="604" t="s">
        <v>7</v>
      </c>
      <c r="C4" s="573"/>
      <c r="D4" s="586" t="s">
        <v>8</v>
      </c>
      <c r="E4" s="586" t="s">
        <v>204</v>
      </c>
      <c r="F4" s="586" t="s">
        <v>6</v>
      </c>
      <c r="G4" s="22" t="s">
        <v>218</v>
      </c>
      <c r="H4" s="23"/>
      <c r="I4" s="586" t="s">
        <v>205</v>
      </c>
      <c r="J4" s="19"/>
      <c r="K4" s="19"/>
      <c r="L4" s="19"/>
      <c r="M4" s="19"/>
      <c r="N4" s="19"/>
      <c r="O4" s="19"/>
      <c r="P4" s="19"/>
      <c r="Q4" s="19"/>
    </row>
    <row r="5" spans="1:17" ht="13.5">
      <c r="A5" s="19"/>
      <c r="B5" s="608"/>
      <c r="C5" s="575"/>
      <c r="D5" s="587"/>
      <c r="E5" s="587"/>
      <c r="F5" s="587"/>
      <c r="G5" s="24" t="s">
        <v>8</v>
      </c>
      <c r="H5" s="25" t="s">
        <v>204</v>
      </c>
      <c r="I5" s="587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9"/>
      <c r="B6" s="154"/>
      <c r="C6" s="601" t="s">
        <v>275</v>
      </c>
      <c r="D6" s="223" t="s">
        <v>26</v>
      </c>
      <c r="E6" s="46" t="s">
        <v>214</v>
      </c>
      <c r="F6" s="46" t="s">
        <v>215</v>
      </c>
      <c r="G6" s="46" t="s">
        <v>216</v>
      </c>
      <c r="H6" s="46" t="s">
        <v>216</v>
      </c>
      <c r="I6" s="46" t="s">
        <v>172</v>
      </c>
      <c r="J6" s="19"/>
      <c r="K6" s="19"/>
      <c r="L6" s="26"/>
      <c r="M6" s="19"/>
      <c r="N6" s="19"/>
      <c r="O6" s="19"/>
      <c r="P6" s="19"/>
      <c r="Q6" s="19"/>
    </row>
    <row r="7" spans="1:17" ht="13.5">
      <c r="A7" s="19"/>
      <c r="B7" s="164" t="s">
        <v>546</v>
      </c>
      <c r="C7" s="602"/>
      <c r="D7" s="57">
        <v>17063</v>
      </c>
      <c r="E7" s="47">
        <v>4.2</v>
      </c>
      <c r="F7" s="48">
        <v>4092</v>
      </c>
      <c r="G7" s="47">
        <v>27.2</v>
      </c>
      <c r="H7" s="47">
        <v>3.3</v>
      </c>
      <c r="I7" s="48">
        <f>62675-11158-2866+8527+1886</f>
        <v>59064</v>
      </c>
      <c r="J7" s="19"/>
      <c r="K7" s="19"/>
      <c r="L7" s="19"/>
      <c r="M7" s="19"/>
      <c r="N7" s="19"/>
      <c r="O7" s="19"/>
      <c r="P7" s="19"/>
      <c r="Q7" s="19"/>
    </row>
    <row r="8" spans="1:17" ht="13.5">
      <c r="A8" s="19"/>
      <c r="B8" s="96">
        <v>12</v>
      </c>
      <c r="C8" s="602"/>
      <c r="D8" s="57">
        <v>17233</v>
      </c>
      <c r="E8" s="47">
        <v>4.2</v>
      </c>
      <c r="F8" s="48">
        <v>4103</v>
      </c>
      <c r="G8" s="47">
        <v>27.4</v>
      </c>
      <c r="H8" s="47">
        <v>3.3</v>
      </c>
      <c r="I8" s="48">
        <v>59470</v>
      </c>
      <c r="J8" s="19"/>
      <c r="K8" s="19"/>
      <c r="L8" s="19"/>
      <c r="M8" s="19"/>
      <c r="N8" s="19"/>
      <c r="O8" s="19"/>
      <c r="P8" s="19"/>
      <c r="Q8" s="19"/>
    </row>
    <row r="9" spans="1:17" ht="13.5">
      <c r="A9" s="19"/>
      <c r="B9" s="164">
        <v>17</v>
      </c>
      <c r="C9" s="602"/>
      <c r="D9" s="27">
        <v>17795</v>
      </c>
      <c r="E9" s="388">
        <v>4.29</v>
      </c>
      <c r="F9" s="48">
        <v>4148</v>
      </c>
      <c r="G9" s="47">
        <v>28.5</v>
      </c>
      <c r="H9" s="47">
        <v>3.4</v>
      </c>
      <c r="I9" s="48">
        <v>58878</v>
      </c>
      <c r="J9" s="19"/>
      <c r="K9" s="19"/>
      <c r="L9" s="19"/>
      <c r="M9" s="19"/>
      <c r="N9" s="19"/>
      <c r="O9" s="19"/>
      <c r="P9" s="19"/>
      <c r="Q9" s="19"/>
    </row>
    <row r="10" spans="1:17" ht="13.5">
      <c r="A10" s="19"/>
      <c r="B10" s="387">
        <v>22</v>
      </c>
      <c r="C10" s="603"/>
      <c r="D10" s="27">
        <v>18063</v>
      </c>
      <c r="E10" s="226">
        <v>4.37</v>
      </c>
      <c r="F10" s="225">
        <v>4133</v>
      </c>
      <c r="G10" s="224">
        <v>26.6</v>
      </c>
      <c r="H10" s="224">
        <v>2.4</v>
      </c>
      <c r="I10" s="225">
        <v>63605</v>
      </c>
      <c r="J10" s="19"/>
      <c r="K10" s="19"/>
      <c r="L10" s="19"/>
      <c r="M10" s="19"/>
      <c r="N10" s="19"/>
      <c r="O10" s="19"/>
      <c r="P10" s="19"/>
      <c r="Q10" s="19"/>
    </row>
    <row r="11" spans="1:17" ht="13.5">
      <c r="A11" s="19"/>
      <c r="B11" s="618" t="s">
        <v>206</v>
      </c>
      <c r="C11" s="618"/>
      <c r="D11" s="618"/>
      <c r="E11" s="618"/>
      <c r="F11" s="618"/>
      <c r="G11" s="618"/>
      <c r="H11" s="591" t="s">
        <v>207</v>
      </c>
      <c r="I11" s="592"/>
      <c r="J11" s="19"/>
      <c r="K11" s="19"/>
      <c r="L11" s="19"/>
      <c r="M11" s="19"/>
      <c r="N11" s="19"/>
      <c r="O11" s="19"/>
      <c r="P11" s="19"/>
      <c r="Q11" s="19"/>
    </row>
    <row r="12" spans="1:17" ht="13.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8.75" customHeight="1">
      <c r="A13" s="19"/>
      <c r="B13" s="194" t="s">
        <v>208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3" ht="17.25" customHeight="1">
      <c r="A14" s="19"/>
      <c r="C14" s="194"/>
      <c r="D14" s="193"/>
      <c r="E14" s="193"/>
      <c r="F14" s="193"/>
      <c r="G14" s="193"/>
      <c r="H14" s="20"/>
      <c r="I14" s="567" t="s">
        <v>169</v>
      </c>
      <c r="J14" s="585"/>
      <c r="K14" s="585"/>
      <c r="L14" s="19"/>
      <c r="M14" s="19"/>
    </row>
    <row r="15" spans="1:13" ht="13.5">
      <c r="A15" s="19"/>
      <c r="B15" s="604" t="s">
        <v>7</v>
      </c>
      <c r="C15" s="605"/>
      <c r="D15" s="615" t="s">
        <v>262</v>
      </c>
      <c r="E15" s="53"/>
      <c r="F15" s="54" t="s">
        <v>209</v>
      </c>
      <c r="G15" s="55"/>
      <c r="H15" s="588" t="s">
        <v>219</v>
      </c>
      <c r="I15" s="589"/>
      <c r="J15" s="589"/>
      <c r="K15" s="590"/>
      <c r="L15" s="19"/>
      <c r="M15" s="19"/>
    </row>
    <row r="16" spans="1:13" ht="13.5" customHeight="1">
      <c r="A16" s="19"/>
      <c r="B16" s="606"/>
      <c r="C16" s="607"/>
      <c r="D16" s="616"/>
      <c r="E16" s="586" t="s">
        <v>10</v>
      </c>
      <c r="F16" s="138" t="s">
        <v>272</v>
      </c>
      <c r="G16" s="619" t="s">
        <v>221</v>
      </c>
      <c r="H16" s="586" t="s">
        <v>10</v>
      </c>
      <c r="I16" s="597" t="s">
        <v>222</v>
      </c>
      <c r="J16" s="598"/>
      <c r="K16" s="595" t="s">
        <v>223</v>
      </c>
      <c r="L16" s="19"/>
      <c r="M16" s="19"/>
    </row>
    <row r="17" spans="1:13" ht="13.5">
      <c r="A17" s="19"/>
      <c r="B17" s="608"/>
      <c r="C17" s="609"/>
      <c r="D17" s="617"/>
      <c r="E17" s="587"/>
      <c r="F17" s="139" t="s">
        <v>273</v>
      </c>
      <c r="G17" s="620"/>
      <c r="H17" s="587"/>
      <c r="I17" s="599"/>
      <c r="J17" s="600"/>
      <c r="K17" s="596"/>
      <c r="L17" s="19"/>
      <c r="M17" s="19"/>
    </row>
    <row r="18" spans="1:13" ht="11.25" customHeight="1">
      <c r="A18" s="19"/>
      <c r="B18" s="96"/>
      <c r="C18" s="155"/>
      <c r="D18" s="43" t="s">
        <v>26</v>
      </c>
      <c r="E18" s="43" t="s">
        <v>26</v>
      </c>
      <c r="F18" s="43" t="s">
        <v>26</v>
      </c>
      <c r="G18" s="43" t="s">
        <v>26</v>
      </c>
      <c r="H18" s="43" t="s">
        <v>26</v>
      </c>
      <c r="I18" s="59"/>
      <c r="J18" s="58" t="s">
        <v>26</v>
      </c>
      <c r="K18" s="43" t="s">
        <v>26</v>
      </c>
      <c r="L18" s="19"/>
      <c r="M18" s="19"/>
    </row>
    <row r="19" spans="1:13" ht="16.5" customHeight="1">
      <c r="A19" s="19"/>
      <c r="B19" s="622" t="s">
        <v>546</v>
      </c>
      <c r="C19" s="156" t="s">
        <v>275</v>
      </c>
      <c r="D19" s="44">
        <v>62675</v>
      </c>
      <c r="E19" s="44">
        <f>F19+G19</f>
        <v>10413</v>
      </c>
      <c r="F19" s="44">
        <v>8527</v>
      </c>
      <c r="G19" s="44">
        <v>1886</v>
      </c>
      <c r="H19" s="44">
        <f>J19+K19</f>
        <v>14024</v>
      </c>
      <c r="I19" s="60"/>
      <c r="J19" s="57">
        <v>11158</v>
      </c>
      <c r="K19" s="44">
        <v>2866</v>
      </c>
      <c r="L19" s="19"/>
      <c r="M19" s="19"/>
    </row>
    <row r="20" spans="1:13" ht="16.5" customHeight="1">
      <c r="A20" s="19"/>
      <c r="B20" s="622"/>
      <c r="C20" s="157" t="s">
        <v>274</v>
      </c>
      <c r="D20" s="158">
        <v>7852</v>
      </c>
      <c r="E20" s="158">
        <f>F20+G20</f>
        <v>1221</v>
      </c>
      <c r="F20" s="158">
        <v>797</v>
      </c>
      <c r="G20" s="158">
        <v>424</v>
      </c>
      <c r="H20" s="158">
        <f>J20+K20</f>
        <v>1899</v>
      </c>
      <c r="I20" s="159"/>
      <c r="J20" s="160">
        <v>1236</v>
      </c>
      <c r="K20" s="158">
        <v>663</v>
      </c>
      <c r="L20" s="19"/>
      <c r="M20" s="19"/>
    </row>
    <row r="21" spans="1:13" ht="16.5" customHeight="1">
      <c r="A21" s="19"/>
      <c r="B21" s="622">
        <v>12</v>
      </c>
      <c r="C21" s="156" t="s">
        <v>275</v>
      </c>
      <c r="D21" s="44">
        <v>62949</v>
      </c>
      <c r="E21" s="44">
        <v>11109</v>
      </c>
      <c r="F21" s="44">
        <v>9096</v>
      </c>
      <c r="G21" s="44">
        <v>2013</v>
      </c>
      <c r="H21" s="44">
        <v>14588</v>
      </c>
      <c r="I21" s="60"/>
      <c r="J21" s="57">
        <v>11659</v>
      </c>
      <c r="K21" s="44">
        <v>2929</v>
      </c>
      <c r="L21" s="19"/>
      <c r="M21" s="19"/>
    </row>
    <row r="22" spans="1:13" ht="16.5" customHeight="1">
      <c r="A22" s="19"/>
      <c r="B22" s="622"/>
      <c r="C22" s="157" t="s">
        <v>274</v>
      </c>
      <c r="D22" s="161">
        <v>7269</v>
      </c>
      <c r="E22" s="161">
        <f>SUM(F22:G22)</f>
        <v>1157</v>
      </c>
      <c r="F22" s="161">
        <v>735</v>
      </c>
      <c r="G22" s="161">
        <v>422</v>
      </c>
      <c r="H22" s="161">
        <f>SUM(J22:K22)</f>
        <v>1848</v>
      </c>
      <c r="I22" s="162"/>
      <c r="J22" s="163">
        <v>1180</v>
      </c>
      <c r="K22" s="161">
        <v>668</v>
      </c>
      <c r="L22" s="19"/>
      <c r="M22" s="19"/>
    </row>
    <row r="23" spans="1:13" ht="16.5" customHeight="1">
      <c r="A23" s="19"/>
      <c r="B23" s="622">
        <v>17</v>
      </c>
      <c r="C23" s="227" t="s">
        <v>275</v>
      </c>
      <c r="D23" s="228">
        <v>62479</v>
      </c>
      <c r="E23" s="228">
        <f>SUM(F23:G23)</f>
        <v>11442</v>
      </c>
      <c r="F23" s="228">
        <v>9413</v>
      </c>
      <c r="G23" s="228">
        <v>2029</v>
      </c>
      <c r="H23" s="228">
        <f>J23+K23</f>
        <v>15043</v>
      </c>
      <c r="I23" s="229"/>
      <c r="J23" s="230">
        <v>11781</v>
      </c>
      <c r="K23" s="228">
        <v>3262</v>
      </c>
      <c r="L23" s="19"/>
      <c r="M23" s="19"/>
    </row>
    <row r="24" spans="1:13" ht="16.5" customHeight="1">
      <c r="A24" s="19"/>
      <c r="B24" s="636"/>
      <c r="C24" s="157" t="s">
        <v>274</v>
      </c>
      <c r="D24" s="161">
        <v>6808</v>
      </c>
      <c r="E24" s="161">
        <f>F24+G24</f>
        <v>1058</v>
      </c>
      <c r="F24" s="161">
        <v>650</v>
      </c>
      <c r="G24" s="161">
        <v>408</v>
      </c>
      <c r="H24" s="161">
        <f>J24+K24</f>
        <v>1822</v>
      </c>
      <c r="I24" s="162"/>
      <c r="J24" s="163">
        <v>1110</v>
      </c>
      <c r="K24" s="161">
        <v>712</v>
      </c>
      <c r="L24" s="19"/>
      <c r="M24" s="19"/>
    </row>
    <row r="25" spans="1:13" ht="33.75" customHeight="1">
      <c r="A25" s="19"/>
      <c r="B25" s="439">
        <v>22</v>
      </c>
      <c r="C25" s="440" t="s">
        <v>275</v>
      </c>
      <c r="D25" s="441">
        <v>67975</v>
      </c>
      <c r="E25" s="441">
        <f>SUM(F25:G25)</f>
        <v>11132</v>
      </c>
      <c r="F25" s="441">
        <v>8968</v>
      </c>
      <c r="G25" s="441">
        <v>2164</v>
      </c>
      <c r="H25" s="441">
        <f>J25+K25</f>
        <v>15502</v>
      </c>
      <c r="I25" s="442"/>
      <c r="J25" s="443">
        <v>11621</v>
      </c>
      <c r="K25" s="441">
        <v>3881</v>
      </c>
      <c r="L25" s="19"/>
      <c r="M25" s="19"/>
    </row>
    <row r="26" spans="1:13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>
      <c r="A27" s="19"/>
      <c r="B27" s="604" t="s">
        <v>220</v>
      </c>
      <c r="C27" s="605"/>
      <c r="D27" s="604" t="s">
        <v>210</v>
      </c>
      <c r="E27" s="629"/>
      <c r="F27" s="586" t="s">
        <v>205</v>
      </c>
      <c r="G27" s="19"/>
      <c r="H27" s="19"/>
      <c r="I27" s="19"/>
      <c r="J27" s="19"/>
      <c r="K27" s="19"/>
      <c r="L27" s="19"/>
      <c r="M27" s="19"/>
    </row>
    <row r="28" spans="1:17" ht="13.5">
      <c r="A28" s="19"/>
      <c r="B28" s="606"/>
      <c r="C28" s="607"/>
      <c r="D28" s="606"/>
      <c r="E28" s="630"/>
      <c r="F28" s="61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3.5">
      <c r="A29" s="19"/>
      <c r="B29" s="608"/>
      <c r="C29" s="609"/>
      <c r="D29" s="631" t="s">
        <v>224</v>
      </c>
      <c r="E29" s="632"/>
      <c r="F29" s="28" t="s">
        <v>225</v>
      </c>
      <c r="G29" s="19"/>
      <c r="H29" s="19"/>
      <c r="I29" s="182"/>
      <c r="J29" s="19"/>
      <c r="K29" s="19"/>
      <c r="L29" s="19"/>
      <c r="M29" s="19"/>
      <c r="N29" s="19"/>
      <c r="O29" s="19"/>
      <c r="P29" s="19"/>
      <c r="Q29" s="19"/>
    </row>
    <row r="30" spans="1:17" ht="12.75" customHeight="1">
      <c r="A30" s="19"/>
      <c r="B30" s="153"/>
      <c r="C30" s="165"/>
      <c r="D30" s="45"/>
      <c r="E30" s="58" t="s">
        <v>26</v>
      </c>
      <c r="F30" s="43" t="s">
        <v>26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6.5" customHeight="1">
      <c r="A31" s="19"/>
      <c r="B31" s="622" t="s">
        <v>546</v>
      </c>
      <c r="C31" s="156" t="s">
        <v>275</v>
      </c>
      <c r="D31" s="627" t="s">
        <v>226</v>
      </c>
      <c r="E31" s="628"/>
      <c r="F31" s="44">
        <f>D19+(E19-H19)</f>
        <v>59064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6.5" customHeight="1">
      <c r="A32" s="19"/>
      <c r="B32" s="622"/>
      <c r="C32" s="157" t="s">
        <v>274</v>
      </c>
      <c r="D32" s="611">
        <f>E20-H20</f>
        <v>-678</v>
      </c>
      <c r="E32" s="612"/>
      <c r="F32" s="161">
        <f>D20+D32</f>
        <v>7174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1" ht="16.5" customHeight="1">
      <c r="A33" s="19"/>
      <c r="B33" s="622">
        <v>12</v>
      </c>
      <c r="C33" s="156" t="s">
        <v>275</v>
      </c>
      <c r="D33" s="625" t="s">
        <v>261</v>
      </c>
      <c r="E33" s="626"/>
      <c r="F33" s="44">
        <v>59470</v>
      </c>
      <c r="G33" s="19"/>
      <c r="H33" s="19"/>
      <c r="I33" s="19"/>
      <c r="J33" s="19"/>
      <c r="K33" s="19"/>
    </row>
    <row r="34" spans="1:11" ht="16.5" customHeight="1">
      <c r="A34" s="19"/>
      <c r="B34" s="622"/>
      <c r="C34" s="157" t="s">
        <v>274</v>
      </c>
      <c r="D34" s="611">
        <f>E22-H22</f>
        <v>-691</v>
      </c>
      <c r="E34" s="612"/>
      <c r="F34" s="161">
        <f>D22+D34</f>
        <v>6578</v>
      </c>
      <c r="G34" s="19"/>
      <c r="H34" s="19"/>
      <c r="I34" s="183"/>
      <c r="J34" s="19"/>
      <c r="K34" s="19"/>
    </row>
    <row r="35" spans="1:11" ht="16.5" customHeight="1">
      <c r="A35" s="19"/>
      <c r="B35" s="622">
        <v>17</v>
      </c>
      <c r="C35" s="227" t="s">
        <v>275</v>
      </c>
      <c r="D35" s="613">
        <f>E23-H23</f>
        <v>-3601</v>
      </c>
      <c r="E35" s="614"/>
      <c r="F35" s="228">
        <f>D23+D35</f>
        <v>58878</v>
      </c>
      <c r="G35" s="19"/>
      <c r="H35" s="19"/>
      <c r="I35" s="19"/>
      <c r="J35" s="19"/>
      <c r="K35" s="19"/>
    </row>
    <row r="36" spans="1:11" ht="16.5" customHeight="1">
      <c r="A36" s="19"/>
      <c r="B36" s="636"/>
      <c r="C36" s="157" t="s">
        <v>274</v>
      </c>
      <c r="D36" s="611">
        <f>E24-H24</f>
        <v>-764</v>
      </c>
      <c r="E36" s="612"/>
      <c r="F36" s="161">
        <f>D24+D36</f>
        <v>6044</v>
      </c>
      <c r="G36" s="19"/>
      <c r="H36" s="19"/>
      <c r="I36" s="19"/>
      <c r="J36" s="19"/>
      <c r="K36" s="19"/>
    </row>
    <row r="37" spans="1:11" ht="33.75" customHeight="1">
      <c r="A37" s="19"/>
      <c r="B37" s="439">
        <v>22</v>
      </c>
      <c r="C37" s="440" t="s">
        <v>275</v>
      </c>
      <c r="D37" s="634">
        <f>E25-H25</f>
        <v>-4370</v>
      </c>
      <c r="E37" s="635"/>
      <c r="F37" s="441">
        <f>D25+D37</f>
        <v>63605</v>
      </c>
      <c r="G37" s="19"/>
      <c r="H37" s="19"/>
      <c r="I37" s="19"/>
      <c r="J37" s="19"/>
      <c r="K37" s="19"/>
    </row>
    <row r="38" spans="1:11" ht="15.75" customHeight="1">
      <c r="A38" s="19"/>
      <c r="B38" s="127"/>
      <c r="C38" s="127"/>
      <c r="D38" s="209"/>
      <c r="E38" s="633" t="s">
        <v>213</v>
      </c>
      <c r="F38" s="633"/>
      <c r="G38" s="19"/>
      <c r="H38" s="19"/>
      <c r="I38" s="19"/>
      <c r="J38" s="19"/>
      <c r="K38" s="19"/>
    </row>
    <row r="39" spans="1:11" ht="15.75" customHeight="1">
      <c r="A39" s="19"/>
      <c r="B39" s="127"/>
      <c r="C39" s="127"/>
      <c r="D39" s="209"/>
      <c r="E39" s="30"/>
      <c r="F39" s="126"/>
      <c r="G39" s="19"/>
      <c r="H39" s="19"/>
      <c r="I39" s="19"/>
      <c r="J39" s="19"/>
      <c r="K39" s="19"/>
    </row>
    <row r="40" spans="1:11" ht="15.75" customHeight="1">
      <c r="A40" s="19"/>
      <c r="B40" s="195" t="s">
        <v>211</v>
      </c>
      <c r="C40" s="127"/>
      <c r="D40" s="209"/>
      <c r="E40" s="30"/>
      <c r="F40" s="126"/>
      <c r="G40" s="19"/>
      <c r="H40" s="19"/>
      <c r="I40" s="19"/>
      <c r="J40" s="19"/>
      <c r="K40" s="19"/>
    </row>
    <row r="41" spans="1:11" ht="12.75" customHeight="1">
      <c r="A41" s="19"/>
      <c r="C41" s="195"/>
      <c r="D41" s="193"/>
      <c r="E41" s="31"/>
      <c r="F41" s="21"/>
      <c r="G41" s="19"/>
      <c r="H41" s="19"/>
      <c r="J41" s="458"/>
      <c r="K41" s="457" t="s">
        <v>169</v>
      </c>
    </row>
    <row r="42" spans="1:11" ht="12.75" customHeight="1">
      <c r="A42" s="19"/>
      <c r="B42" s="604" t="s">
        <v>7</v>
      </c>
      <c r="C42" s="605"/>
      <c r="D42" s="588" t="s">
        <v>227</v>
      </c>
      <c r="E42" s="621"/>
      <c r="F42" s="593" t="s">
        <v>212</v>
      </c>
      <c r="G42" s="593"/>
      <c r="H42" s="593" t="s">
        <v>228</v>
      </c>
      <c r="I42" s="594"/>
      <c r="J42" s="593" t="s">
        <v>229</v>
      </c>
      <c r="K42" s="594"/>
    </row>
    <row r="43" spans="1:11" ht="12.75" customHeight="1">
      <c r="A43" s="19"/>
      <c r="B43" s="608"/>
      <c r="C43" s="609"/>
      <c r="D43" s="32" t="s">
        <v>233</v>
      </c>
      <c r="E43" s="32" t="s">
        <v>8</v>
      </c>
      <c r="F43" s="32" t="s">
        <v>233</v>
      </c>
      <c r="G43" s="32" t="s">
        <v>8</v>
      </c>
      <c r="H43" s="32" t="s">
        <v>233</v>
      </c>
      <c r="I43" s="32" t="s">
        <v>8</v>
      </c>
      <c r="J43" s="32" t="s">
        <v>233</v>
      </c>
      <c r="K43" s="444" t="s">
        <v>8</v>
      </c>
    </row>
    <row r="44" spans="1:11" ht="9.75" customHeight="1">
      <c r="A44" s="19"/>
      <c r="B44" s="154"/>
      <c r="C44" s="155"/>
      <c r="D44" s="29"/>
      <c r="E44" s="29" t="s">
        <v>26</v>
      </c>
      <c r="F44" s="30"/>
      <c r="G44" s="29" t="s">
        <v>26</v>
      </c>
      <c r="H44" s="30"/>
      <c r="I44" s="29" t="s">
        <v>26</v>
      </c>
      <c r="J44" s="30"/>
      <c r="K44" s="56" t="s">
        <v>26</v>
      </c>
    </row>
    <row r="45" spans="1:13" ht="12.75" customHeight="1">
      <c r="A45" s="19"/>
      <c r="B45" s="622" t="s">
        <v>546</v>
      </c>
      <c r="C45" s="452" t="s">
        <v>275</v>
      </c>
      <c r="D45" s="445">
        <f>610+173+269+295+316+206+270+83+445+126+261+480+543+535+518+413+440+247+143+270</f>
        <v>6643</v>
      </c>
      <c r="E45" s="446">
        <f>1725+466+826+819+843+642+716+271+1218+363+744+1487+1589+1624+1675+1199+1299+877+644+902</f>
        <v>19929</v>
      </c>
      <c r="F45" s="447">
        <f>238+345+442+371+348+139+240+496+318+128</f>
        <v>3065</v>
      </c>
      <c r="G45" s="446">
        <f>784+1094+1392+1214+1001+421+729+1244+787+440</f>
        <v>9106</v>
      </c>
      <c r="H45" s="446">
        <f>516+347+629+339+459+225+238+212+200+285</f>
        <v>3450</v>
      </c>
      <c r="I45" s="446">
        <f>1534+1079+1973+916+1484+803+769+698+701+924</f>
        <v>10881</v>
      </c>
      <c r="J45" s="446">
        <f>401+489+391+409+352+407+238</f>
        <v>2687</v>
      </c>
      <c r="K45" s="448">
        <f>1254+1466+1436+1422+1256+1334+782</f>
        <v>8950</v>
      </c>
      <c r="M45" s="97"/>
    </row>
    <row r="46" spans="1:13" ht="12.75" customHeight="1">
      <c r="A46" s="19"/>
      <c r="B46" s="622"/>
      <c r="C46" s="453" t="s">
        <v>274</v>
      </c>
      <c r="D46" s="460" t="s">
        <v>618</v>
      </c>
      <c r="E46" s="449" t="s">
        <v>618</v>
      </c>
      <c r="F46" s="449" t="s">
        <v>618</v>
      </c>
      <c r="G46" s="449" t="s">
        <v>618</v>
      </c>
      <c r="H46" s="449" t="s">
        <v>618</v>
      </c>
      <c r="I46" s="449" t="s">
        <v>618</v>
      </c>
      <c r="J46" s="449" t="s">
        <v>618</v>
      </c>
      <c r="K46" s="463" t="s">
        <v>618</v>
      </c>
      <c r="M46" s="97"/>
    </row>
    <row r="47" spans="1:13" ht="12.75" customHeight="1">
      <c r="A47" s="19"/>
      <c r="B47" s="622">
        <v>12</v>
      </c>
      <c r="C47" s="452" t="s">
        <v>275</v>
      </c>
      <c r="D47" s="445">
        <v>7014</v>
      </c>
      <c r="E47" s="446">
        <v>20133</v>
      </c>
      <c r="F47" s="447">
        <v>3198</v>
      </c>
      <c r="G47" s="446">
        <v>9212</v>
      </c>
      <c r="H47" s="446">
        <v>3629</v>
      </c>
      <c r="I47" s="446">
        <v>11029</v>
      </c>
      <c r="J47" s="446">
        <v>2841</v>
      </c>
      <c r="K47" s="448">
        <v>9203</v>
      </c>
      <c r="M47" s="97"/>
    </row>
    <row r="48" spans="1:13" ht="12.75" customHeight="1">
      <c r="A48" s="19"/>
      <c r="B48" s="622"/>
      <c r="C48" s="461" t="s">
        <v>274</v>
      </c>
      <c r="D48" s="460" t="s">
        <v>618</v>
      </c>
      <c r="E48" s="449" t="s">
        <v>618</v>
      </c>
      <c r="F48" s="449" t="s">
        <v>618</v>
      </c>
      <c r="G48" s="449" t="s">
        <v>618</v>
      </c>
      <c r="H48" s="449" t="s">
        <v>618</v>
      </c>
      <c r="I48" s="449" t="s">
        <v>618</v>
      </c>
      <c r="J48" s="449" t="s">
        <v>618</v>
      </c>
      <c r="K48" s="463" t="s">
        <v>618</v>
      </c>
      <c r="M48" s="97"/>
    </row>
    <row r="49" spans="1:13" ht="12.75" customHeight="1">
      <c r="A49" s="19"/>
      <c r="B49" s="622">
        <v>17</v>
      </c>
      <c r="C49" s="462" t="s">
        <v>275</v>
      </c>
      <c r="D49" s="445">
        <v>7332</v>
      </c>
      <c r="E49" s="446">
        <v>20369</v>
      </c>
      <c r="F49" s="447">
        <v>3213</v>
      </c>
      <c r="G49" s="446">
        <v>8930</v>
      </c>
      <c r="H49" s="446">
        <v>3827</v>
      </c>
      <c r="I49" s="446">
        <v>11227</v>
      </c>
      <c r="J49" s="446">
        <v>2913</v>
      </c>
      <c r="K49" s="448">
        <v>9198</v>
      </c>
      <c r="M49" s="97"/>
    </row>
    <row r="50" spans="1:13" ht="12.75" customHeight="1">
      <c r="A50" s="19"/>
      <c r="B50" s="622"/>
      <c r="C50" s="461" t="s">
        <v>274</v>
      </c>
      <c r="D50" s="460" t="s">
        <v>618</v>
      </c>
      <c r="E50" s="449" t="s">
        <v>618</v>
      </c>
      <c r="F50" s="449" t="s">
        <v>618</v>
      </c>
      <c r="G50" s="449" t="s">
        <v>618</v>
      </c>
      <c r="H50" s="449" t="s">
        <v>618</v>
      </c>
      <c r="I50" s="449" t="s">
        <v>618</v>
      </c>
      <c r="J50" s="449" t="s">
        <v>618</v>
      </c>
      <c r="K50" s="463" t="s">
        <v>618</v>
      </c>
      <c r="M50" s="97"/>
    </row>
    <row r="51" spans="1:13" ht="25.5" customHeight="1">
      <c r="A51" s="19"/>
      <c r="B51" s="387">
        <v>22</v>
      </c>
      <c r="C51" s="440" t="s">
        <v>275</v>
      </c>
      <c r="D51" s="450">
        <v>7621</v>
      </c>
      <c r="E51" s="450">
        <v>20452</v>
      </c>
      <c r="F51" s="450">
        <v>3417</v>
      </c>
      <c r="G51" s="450">
        <v>9122</v>
      </c>
      <c r="H51" s="450">
        <v>4034</v>
      </c>
      <c r="I51" s="450">
        <v>11338</v>
      </c>
      <c r="J51" s="450">
        <v>3015</v>
      </c>
      <c r="K51" s="451">
        <v>8903</v>
      </c>
      <c r="M51" s="97"/>
    </row>
    <row r="52" spans="1:11" ht="13.5">
      <c r="A52" s="19"/>
      <c r="B52" s="474" t="s">
        <v>538</v>
      </c>
      <c r="C52" s="34"/>
      <c r="D52" s="19"/>
      <c r="E52" s="35">
        <f>(E51-E49)/E51</f>
        <v>0.004058282808527283</v>
      </c>
      <c r="F52" s="19"/>
      <c r="G52" s="35">
        <f>(G51-G49)/G51</f>
        <v>0.02104801578601184</v>
      </c>
      <c r="H52" s="19"/>
      <c r="I52" s="35">
        <f>(I51-I49)/I51</f>
        <v>0.009790086434997354</v>
      </c>
      <c r="J52" s="19"/>
      <c r="K52" s="231" t="s">
        <v>539</v>
      </c>
    </row>
    <row r="53" spans="1:14" ht="12.75" customHeight="1">
      <c r="A53" s="19"/>
      <c r="B53" s="475" t="s">
        <v>235</v>
      </c>
      <c r="C53" s="37"/>
      <c r="D53" s="21"/>
      <c r="E53" s="21"/>
      <c r="F53" s="21"/>
      <c r="G53" s="35"/>
      <c r="H53" s="21"/>
      <c r="I53" s="21"/>
      <c r="J53" s="21"/>
      <c r="K53" s="21"/>
      <c r="N53" s="38"/>
    </row>
    <row r="54" spans="1:14" ht="12.75" customHeight="1">
      <c r="A54" s="19"/>
      <c r="B54" s="37"/>
      <c r="C54" s="37"/>
      <c r="D54" s="21"/>
      <c r="E54" s="21"/>
      <c r="F54" s="21"/>
      <c r="G54" s="35"/>
      <c r="H54" s="21"/>
      <c r="I54" s="21"/>
      <c r="J54" s="21"/>
      <c r="K54" s="21"/>
      <c r="N54" s="38"/>
    </row>
    <row r="55" spans="1:10" ht="12.75" customHeight="1">
      <c r="A55" s="19"/>
      <c r="B55" s="21"/>
      <c r="C55" s="21"/>
      <c r="D55" s="21"/>
      <c r="E55" s="21"/>
      <c r="F55" s="21"/>
      <c r="G55" s="21"/>
      <c r="I55" s="457" t="s">
        <v>169</v>
      </c>
      <c r="J55" s="362"/>
    </row>
    <row r="56" spans="2:13" ht="12.75" customHeight="1">
      <c r="B56" s="604" t="s">
        <v>7</v>
      </c>
      <c r="C56" s="605"/>
      <c r="D56" s="593" t="s">
        <v>230</v>
      </c>
      <c r="E56" s="594"/>
      <c r="F56" s="593" t="s">
        <v>231</v>
      </c>
      <c r="G56" s="593"/>
      <c r="H56" s="593" t="s">
        <v>232</v>
      </c>
      <c r="I56" s="594"/>
      <c r="J56" s="373"/>
      <c r="M56" s="38"/>
    </row>
    <row r="57" spans="2:14" ht="12.75" customHeight="1">
      <c r="B57" s="608"/>
      <c r="C57" s="609"/>
      <c r="D57" s="32" t="s">
        <v>233</v>
      </c>
      <c r="E57" s="28" t="s">
        <v>8</v>
      </c>
      <c r="F57" s="32" t="s">
        <v>233</v>
      </c>
      <c r="G57" s="28" t="s">
        <v>8</v>
      </c>
      <c r="H57" s="32" t="s">
        <v>233</v>
      </c>
      <c r="I57" s="28" t="s">
        <v>8</v>
      </c>
      <c r="M57" s="52"/>
      <c r="N57" s="38"/>
    </row>
    <row r="58" spans="2:14" ht="9.75" customHeight="1">
      <c r="B58" s="154"/>
      <c r="C58" s="155"/>
      <c r="D58" s="33"/>
      <c r="E58" s="29" t="s">
        <v>234</v>
      </c>
      <c r="F58" s="29"/>
      <c r="G58" s="29" t="s">
        <v>234</v>
      </c>
      <c r="H58" s="29"/>
      <c r="I58" s="56" t="s">
        <v>234</v>
      </c>
      <c r="M58" s="52"/>
      <c r="N58" s="52"/>
    </row>
    <row r="59" spans="2:14" ht="12.75" customHeight="1">
      <c r="B59" s="622" t="s">
        <v>546</v>
      </c>
      <c r="C59" s="452" t="s">
        <v>275</v>
      </c>
      <c r="D59" s="445">
        <f>82+233+478+142+98+201+94+131+139+81+135</f>
        <v>1814</v>
      </c>
      <c r="E59" s="446">
        <f>289+813+1588+548+379+812+388+529+560+297+438</f>
        <v>6641</v>
      </c>
      <c r="F59" s="447">
        <f>190+265+266+169+357+42</f>
        <v>1289</v>
      </c>
      <c r="G59" s="446">
        <f>699+1023+890+576+1403+168</f>
        <v>4759</v>
      </c>
      <c r="H59" s="446">
        <f>130+98+128+79+134+117</f>
        <v>686</v>
      </c>
      <c r="I59" s="448">
        <f>477+380+439+280+492+342</f>
        <v>2410</v>
      </c>
      <c r="M59" s="52"/>
      <c r="N59" s="52"/>
    </row>
    <row r="60" spans="2:14" ht="12.75" customHeight="1">
      <c r="B60" s="622"/>
      <c r="C60" s="453" t="s">
        <v>274</v>
      </c>
      <c r="D60" s="460" t="s">
        <v>618</v>
      </c>
      <c r="E60" s="449" t="s">
        <v>618</v>
      </c>
      <c r="F60" s="449" t="s">
        <v>618</v>
      </c>
      <c r="G60" s="449" t="s">
        <v>618</v>
      </c>
      <c r="H60" s="449" t="s">
        <v>618</v>
      </c>
      <c r="I60" s="463" t="s">
        <v>618</v>
      </c>
      <c r="M60" s="52"/>
      <c r="N60" s="52"/>
    </row>
    <row r="61" spans="2:14" ht="12.75" customHeight="1">
      <c r="B61" s="622">
        <v>12</v>
      </c>
      <c r="C61" s="452" t="s">
        <v>275</v>
      </c>
      <c r="D61" s="445">
        <v>1899</v>
      </c>
      <c r="E61" s="446">
        <v>6500</v>
      </c>
      <c r="F61" s="447">
        <v>1322</v>
      </c>
      <c r="G61" s="446">
        <v>4693</v>
      </c>
      <c r="H61" s="446">
        <v>682</v>
      </c>
      <c r="I61" s="448">
        <v>2181</v>
      </c>
      <c r="M61" s="52"/>
      <c r="N61" s="52"/>
    </row>
    <row r="62" spans="2:14" ht="12.75" customHeight="1">
      <c r="B62" s="622"/>
      <c r="C62" s="453" t="s">
        <v>274</v>
      </c>
      <c r="D62" s="460" t="s">
        <v>618</v>
      </c>
      <c r="E62" s="449" t="s">
        <v>618</v>
      </c>
      <c r="F62" s="449" t="s">
        <v>618</v>
      </c>
      <c r="G62" s="449" t="s">
        <v>618</v>
      </c>
      <c r="H62" s="449" t="s">
        <v>618</v>
      </c>
      <c r="I62" s="463" t="s">
        <v>618</v>
      </c>
      <c r="M62" s="52"/>
      <c r="N62" s="52"/>
    </row>
    <row r="63" spans="2:9" ht="12.75" customHeight="1">
      <c r="B63" s="622">
        <v>17</v>
      </c>
      <c r="C63" s="454" t="s">
        <v>275</v>
      </c>
      <c r="D63" s="445">
        <v>1950</v>
      </c>
      <c r="E63" s="446">
        <v>6246</v>
      </c>
      <c r="F63" s="447">
        <v>1393</v>
      </c>
      <c r="G63" s="446">
        <v>4554</v>
      </c>
      <c r="H63" s="446">
        <v>645</v>
      </c>
      <c r="I63" s="448">
        <v>1956</v>
      </c>
    </row>
    <row r="64" spans="2:9" ht="12.75" customHeight="1">
      <c r="B64" s="622"/>
      <c r="C64" s="453" t="s">
        <v>274</v>
      </c>
      <c r="D64" s="460" t="s">
        <v>618</v>
      </c>
      <c r="E64" s="449" t="s">
        <v>618</v>
      </c>
      <c r="F64" s="449" t="s">
        <v>618</v>
      </c>
      <c r="G64" s="449" t="s">
        <v>618</v>
      </c>
      <c r="H64" s="449" t="s">
        <v>618</v>
      </c>
      <c r="I64" s="463" t="s">
        <v>618</v>
      </c>
    </row>
    <row r="65" spans="2:9" ht="25.5" customHeight="1">
      <c r="B65" s="387">
        <v>22</v>
      </c>
      <c r="C65" s="440" t="s">
        <v>275</v>
      </c>
      <c r="D65" s="450">
        <v>2013</v>
      </c>
      <c r="E65" s="450">
        <v>6046</v>
      </c>
      <c r="F65" s="450">
        <v>1416</v>
      </c>
      <c r="G65" s="450">
        <v>4316</v>
      </c>
      <c r="H65" s="450">
        <v>622</v>
      </c>
      <c r="I65" s="451">
        <v>1698</v>
      </c>
    </row>
    <row r="66" spans="2:15" ht="13.5">
      <c r="B66" s="474" t="s">
        <v>538</v>
      </c>
      <c r="C66" s="34"/>
      <c r="D66" s="19"/>
      <c r="E66" s="231" t="s">
        <v>539</v>
      </c>
      <c r="F66" s="19"/>
      <c r="G66" s="231" t="s">
        <v>540</v>
      </c>
      <c r="H66" s="19"/>
      <c r="I66" s="231" t="s">
        <v>541</v>
      </c>
      <c r="L66" s="185"/>
      <c r="O66" s="35"/>
    </row>
    <row r="67" spans="2:9" ht="12.75" customHeight="1">
      <c r="B67" s="475" t="s">
        <v>235</v>
      </c>
      <c r="C67" s="34"/>
      <c r="D67" s="19"/>
      <c r="E67" s="35"/>
      <c r="F67" s="19"/>
      <c r="G67" s="35"/>
      <c r="H67" s="19"/>
      <c r="I67" s="36"/>
    </row>
    <row r="68" spans="2:9" ht="12.75" customHeight="1">
      <c r="B68" s="37"/>
      <c r="C68" s="34"/>
      <c r="D68" s="19"/>
      <c r="E68" s="35"/>
      <c r="F68" s="19"/>
      <c r="G68" s="35"/>
      <c r="H68" s="19"/>
      <c r="I68" s="36"/>
    </row>
    <row r="69" spans="3:11" ht="12.75" customHeight="1">
      <c r="C69" s="37"/>
      <c r="D69" s="21"/>
      <c r="E69" s="21"/>
      <c r="F69" s="21"/>
      <c r="G69" s="21"/>
      <c r="H69" s="21"/>
      <c r="J69" s="458"/>
      <c r="K69" s="457" t="s">
        <v>169</v>
      </c>
    </row>
    <row r="70" spans="1:11" ht="12.75" customHeight="1">
      <c r="A70" s="19"/>
      <c r="B70" s="604" t="s">
        <v>7</v>
      </c>
      <c r="C70" s="605"/>
      <c r="D70" s="588" t="s">
        <v>276</v>
      </c>
      <c r="E70" s="621"/>
      <c r="F70" s="588" t="s">
        <v>277</v>
      </c>
      <c r="G70" s="590"/>
      <c r="H70" s="588" t="s">
        <v>278</v>
      </c>
      <c r="I70" s="590"/>
      <c r="J70" s="588" t="s">
        <v>279</v>
      </c>
      <c r="K70" s="590"/>
    </row>
    <row r="71" spans="1:11" ht="12.75" customHeight="1">
      <c r="A71" s="19"/>
      <c r="B71" s="608"/>
      <c r="C71" s="609"/>
      <c r="D71" s="32" t="s">
        <v>233</v>
      </c>
      <c r="E71" s="32" t="s">
        <v>8</v>
      </c>
      <c r="F71" s="32" t="s">
        <v>233</v>
      </c>
      <c r="G71" s="32" t="s">
        <v>8</v>
      </c>
      <c r="H71" s="32" t="s">
        <v>233</v>
      </c>
      <c r="I71" s="32" t="s">
        <v>8</v>
      </c>
      <c r="J71" s="32" t="s">
        <v>233</v>
      </c>
      <c r="K71" s="32" t="s">
        <v>8</v>
      </c>
    </row>
    <row r="72" spans="1:11" ht="9.75" customHeight="1">
      <c r="A72" s="19"/>
      <c r="B72" s="154"/>
      <c r="C72" s="155"/>
      <c r="D72" s="29"/>
      <c r="E72" s="29" t="s">
        <v>26</v>
      </c>
      <c r="F72" s="30"/>
      <c r="G72" s="29" t="s">
        <v>26</v>
      </c>
      <c r="H72" s="30"/>
      <c r="I72" s="29" t="s">
        <v>26</v>
      </c>
      <c r="J72" s="30"/>
      <c r="K72" s="58" t="s">
        <v>26</v>
      </c>
    </row>
    <row r="73" spans="1:21" ht="12.75" customHeight="1">
      <c r="A73" s="19"/>
      <c r="B73" s="622" t="s">
        <v>546</v>
      </c>
      <c r="C73" s="452" t="s">
        <v>275</v>
      </c>
      <c r="D73" s="466" t="s">
        <v>618</v>
      </c>
      <c r="E73" s="447" t="s">
        <v>618</v>
      </c>
      <c r="F73" s="447" t="s">
        <v>618</v>
      </c>
      <c r="G73" s="447" t="s">
        <v>618</v>
      </c>
      <c r="H73" s="447" t="s">
        <v>618</v>
      </c>
      <c r="I73" s="447" t="s">
        <v>618</v>
      </c>
      <c r="J73" s="447" t="s">
        <v>618</v>
      </c>
      <c r="K73" s="467" t="s">
        <v>618</v>
      </c>
      <c r="M73" s="97"/>
      <c r="U73" s="52"/>
    </row>
    <row r="74" spans="1:21" ht="12.75" customHeight="1">
      <c r="A74" s="19"/>
      <c r="B74" s="622"/>
      <c r="C74" s="453" t="s">
        <v>274</v>
      </c>
      <c r="D74" s="464">
        <f>137+171+106+111+264+187+84</f>
        <v>1060</v>
      </c>
      <c r="E74" s="389">
        <f>460+528+334+365+859+616+293</f>
        <v>3455</v>
      </c>
      <c r="F74" s="465">
        <f>50+155+309+99</f>
        <v>613</v>
      </c>
      <c r="G74" s="389">
        <f>197+531+1048+456</f>
        <v>2232</v>
      </c>
      <c r="H74" s="389">
        <f>95+81+48+80+44</f>
        <v>348</v>
      </c>
      <c r="I74" s="389">
        <f>346+291+126+242+134</f>
        <v>1139</v>
      </c>
      <c r="J74" s="389">
        <f>135+59</f>
        <v>194</v>
      </c>
      <c r="K74" s="390">
        <f>484+195</f>
        <v>679</v>
      </c>
      <c r="M74" s="97"/>
      <c r="U74" s="52"/>
    </row>
    <row r="75" spans="1:13" ht="12.75" customHeight="1">
      <c r="A75" s="19"/>
      <c r="B75" s="622">
        <v>12</v>
      </c>
      <c r="C75" s="452" t="s">
        <v>275</v>
      </c>
      <c r="D75" s="468" t="s">
        <v>618</v>
      </c>
      <c r="E75" s="469" t="s">
        <v>618</v>
      </c>
      <c r="F75" s="469" t="s">
        <v>618</v>
      </c>
      <c r="G75" s="469" t="s">
        <v>618</v>
      </c>
      <c r="H75" s="469" t="s">
        <v>618</v>
      </c>
      <c r="I75" s="469" t="s">
        <v>618</v>
      </c>
      <c r="J75" s="469" t="s">
        <v>618</v>
      </c>
      <c r="K75" s="470" t="s">
        <v>618</v>
      </c>
      <c r="M75" s="97"/>
    </row>
    <row r="76" spans="1:13" ht="12.75" customHeight="1">
      <c r="A76" s="19"/>
      <c r="B76" s="622"/>
      <c r="C76" s="453" t="s">
        <v>274</v>
      </c>
      <c r="D76" s="464">
        <f>126+161+93+109+260+188+83</f>
        <v>1020</v>
      </c>
      <c r="E76" s="389">
        <f>402+486+266+334+812+592+278</f>
        <v>3170</v>
      </c>
      <c r="F76" s="465">
        <f>48+168+166+151+108</f>
        <v>641</v>
      </c>
      <c r="G76" s="389">
        <f>170+524+506+530+457</f>
        <v>2187</v>
      </c>
      <c r="H76" s="389">
        <f>95+77+46+70+41</f>
        <v>329</v>
      </c>
      <c r="I76" s="389">
        <f>333+264+114+187+109</f>
        <v>1007</v>
      </c>
      <c r="J76" s="389">
        <f>130+60</f>
        <v>190</v>
      </c>
      <c r="K76" s="390">
        <f>432+179</f>
        <v>611</v>
      </c>
      <c r="M76" s="97"/>
    </row>
    <row r="77" spans="1:13" ht="12.75" customHeight="1">
      <c r="A77" s="19"/>
      <c r="B77" s="622">
        <v>17</v>
      </c>
      <c r="C77" s="454" t="s">
        <v>275</v>
      </c>
      <c r="D77" s="468" t="s">
        <v>618</v>
      </c>
      <c r="E77" s="469" t="s">
        <v>618</v>
      </c>
      <c r="F77" s="469" t="s">
        <v>618</v>
      </c>
      <c r="G77" s="469" t="s">
        <v>618</v>
      </c>
      <c r="H77" s="469" t="s">
        <v>618</v>
      </c>
      <c r="I77" s="469" t="s">
        <v>618</v>
      </c>
      <c r="J77" s="469" t="s">
        <v>618</v>
      </c>
      <c r="K77" s="470" t="s">
        <v>618</v>
      </c>
      <c r="M77" s="97"/>
    </row>
    <row r="78" spans="1:13" ht="12.75" customHeight="1">
      <c r="A78" s="19"/>
      <c r="B78" s="622"/>
      <c r="C78" s="453" t="s">
        <v>274</v>
      </c>
      <c r="D78" s="464">
        <v>1017</v>
      </c>
      <c r="E78" s="389">
        <v>2989</v>
      </c>
      <c r="F78" s="465">
        <v>694</v>
      </c>
      <c r="G78" s="389">
        <v>2152</v>
      </c>
      <c r="H78" s="389">
        <v>311</v>
      </c>
      <c r="I78" s="389">
        <v>869</v>
      </c>
      <c r="J78" s="389">
        <v>180</v>
      </c>
      <c r="K78" s="390">
        <v>545</v>
      </c>
      <c r="M78" s="97"/>
    </row>
    <row r="79" spans="1:13" ht="25.5" customHeight="1">
      <c r="A79" s="19"/>
      <c r="B79" s="387">
        <v>22</v>
      </c>
      <c r="C79" s="440" t="s">
        <v>275</v>
      </c>
      <c r="D79" s="450">
        <v>948</v>
      </c>
      <c r="E79" s="450">
        <v>2665</v>
      </c>
      <c r="F79" s="450">
        <v>667</v>
      </c>
      <c r="G79" s="450">
        <v>2032</v>
      </c>
      <c r="H79" s="450">
        <v>277</v>
      </c>
      <c r="I79" s="450">
        <v>732</v>
      </c>
      <c r="J79" s="450">
        <v>172</v>
      </c>
      <c r="K79" s="451">
        <v>467</v>
      </c>
      <c r="M79" s="97"/>
    </row>
    <row r="80" spans="1:12" ht="13.5">
      <c r="A80" s="19"/>
      <c r="B80" s="474" t="s">
        <v>538</v>
      </c>
      <c r="C80" s="34"/>
      <c r="D80" s="19"/>
      <c r="E80" s="231" t="s">
        <v>542</v>
      </c>
      <c r="F80" s="215"/>
      <c r="G80" s="231" t="s">
        <v>543</v>
      </c>
      <c r="H80" s="202"/>
      <c r="I80" s="231" t="s">
        <v>544</v>
      </c>
      <c r="J80" s="202"/>
      <c r="K80" s="231" t="s">
        <v>545</v>
      </c>
      <c r="L80" s="216"/>
    </row>
    <row r="81" spans="1:14" ht="12.75" customHeight="1">
      <c r="A81" s="19"/>
      <c r="B81" s="475" t="s">
        <v>235</v>
      </c>
      <c r="C81" s="37"/>
      <c r="D81" s="21"/>
      <c r="E81" s="185"/>
      <c r="F81" s="21"/>
      <c r="G81" s="185"/>
      <c r="H81" s="21"/>
      <c r="I81" s="185"/>
      <c r="J81" s="21"/>
      <c r="K81" s="185"/>
      <c r="N81" s="38"/>
    </row>
    <row r="82" spans="1:14" ht="12.75" customHeight="1">
      <c r="A82" s="19"/>
      <c r="B82" s="37"/>
      <c r="C82" s="37"/>
      <c r="D82" s="21"/>
      <c r="E82" s="185"/>
      <c r="F82" s="21"/>
      <c r="G82" s="185"/>
      <c r="H82" s="21"/>
      <c r="I82" s="185"/>
      <c r="J82" s="21"/>
      <c r="K82" s="185"/>
      <c r="N82" s="38"/>
    </row>
    <row r="83" spans="1:9" ht="12.75" customHeight="1">
      <c r="A83" s="19"/>
      <c r="B83" s="21"/>
      <c r="C83" s="21"/>
      <c r="D83" s="21"/>
      <c r="E83" s="21"/>
      <c r="G83" s="457" t="s">
        <v>169</v>
      </c>
      <c r="H83" s="459"/>
      <c r="I83" s="459"/>
    </row>
    <row r="84" spans="2:7" ht="12.75" customHeight="1">
      <c r="B84" s="604" t="s">
        <v>7</v>
      </c>
      <c r="C84" s="605"/>
      <c r="D84" s="593" t="s">
        <v>280</v>
      </c>
      <c r="E84" s="594"/>
      <c r="F84" s="593" t="s">
        <v>281</v>
      </c>
      <c r="G84" s="593"/>
    </row>
    <row r="85" spans="2:12" ht="12.75" customHeight="1">
      <c r="B85" s="608"/>
      <c r="C85" s="609"/>
      <c r="D85" s="32" t="s">
        <v>233</v>
      </c>
      <c r="E85" s="28" t="s">
        <v>8</v>
      </c>
      <c r="F85" s="32" t="s">
        <v>233</v>
      </c>
      <c r="G85" s="28" t="s">
        <v>8</v>
      </c>
      <c r="L85" s="38"/>
    </row>
    <row r="86" spans="2:7" ht="9.75" customHeight="1">
      <c r="B86" s="154"/>
      <c r="C86" s="155"/>
      <c r="D86" s="33"/>
      <c r="E86" s="29" t="s">
        <v>234</v>
      </c>
      <c r="F86" s="29"/>
      <c r="G86" s="56" t="s">
        <v>234</v>
      </c>
    </row>
    <row r="87" spans="2:14" ht="12.75" customHeight="1">
      <c r="B87" s="622" t="s">
        <v>546</v>
      </c>
      <c r="C87" s="452" t="s">
        <v>275</v>
      </c>
      <c r="D87" s="466" t="s">
        <v>618</v>
      </c>
      <c r="E87" s="447" t="s">
        <v>618</v>
      </c>
      <c r="F87" s="447" t="s">
        <v>618</v>
      </c>
      <c r="G87" s="467" t="s">
        <v>618</v>
      </c>
      <c r="M87" s="52"/>
      <c r="N87" s="52"/>
    </row>
    <row r="88" spans="2:14" ht="12.75" customHeight="1">
      <c r="B88" s="622"/>
      <c r="C88" s="453" t="s">
        <v>274</v>
      </c>
      <c r="D88" s="464">
        <v>36</v>
      </c>
      <c r="E88" s="389">
        <v>114</v>
      </c>
      <c r="F88" s="465">
        <f>43+19+27</f>
        <v>89</v>
      </c>
      <c r="G88" s="390">
        <f>121+46+66</f>
        <v>233</v>
      </c>
      <c r="M88" s="52"/>
      <c r="N88" s="52"/>
    </row>
    <row r="89" spans="2:14" ht="12.75" customHeight="1">
      <c r="B89" s="622">
        <v>12</v>
      </c>
      <c r="C89" s="452" t="s">
        <v>275</v>
      </c>
      <c r="D89" s="471" t="s">
        <v>618</v>
      </c>
      <c r="E89" s="472" t="s">
        <v>618</v>
      </c>
      <c r="F89" s="472" t="s">
        <v>618</v>
      </c>
      <c r="G89" s="473" t="s">
        <v>618</v>
      </c>
      <c r="M89" s="52"/>
      <c r="N89" s="52"/>
    </row>
    <row r="90" spans="2:14" ht="12.75" customHeight="1">
      <c r="B90" s="622"/>
      <c r="C90" s="453" t="s">
        <v>274</v>
      </c>
      <c r="D90" s="464">
        <v>36</v>
      </c>
      <c r="E90" s="389">
        <v>97</v>
      </c>
      <c r="F90" s="465">
        <f>41+19+25</f>
        <v>85</v>
      </c>
      <c r="G90" s="390">
        <f>109+39+50</f>
        <v>198</v>
      </c>
      <c r="M90" s="52"/>
      <c r="N90" s="52"/>
    </row>
    <row r="91" spans="2:14" ht="12.75" customHeight="1">
      <c r="B91" s="622">
        <v>17</v>
      </c>
      <c r="C91" s="454" t="s">
        <v>275</v>
      </c>
      <c r="D91" s="471" t="s">
        <v>618</v>
      </c>
      <c r="E91" s="472" t="s">
        <v>618</v>
      </c>
      <c r="F91" s="472" t="s">
        <v>618</v>
      </c>
      <c r="G91" s="473" t="s">
        <v>618</v>
      </c>
      <c r="M91" s="52"/>
      <c r="N91" s="52"/>
    </row>
    <row r="92" spans="2:14" ht="12.75" customHeight="1">
      <c r="B92" s="622"/>
      <c r="C92" s="453" t="s">
        <v>274</v>
      </c>
      <c r="D92" s="464">
        <v>35</v>
      </c>
      <c r="E92" s="389">
        <v>85</v>
      </c>
      <c r="F92" s="465">
        <v>80</v>
      </c>
      <c r="G92" s="390">
        <v>168</v>
      </c>
      <c r="M92" s="52"/>
      <c r="N92" s="52"/>
    </row>
    <row r="93" spans="2:14" ht="25.5" customHeight="1">
      <c r="B93" s="387">
        <v>22</v>
      </c>
      <c r="C93" s="440" t="s">
        <v>275</v>
      </c>
      <c r="D93" s="455">
        <v>31</v>
      </c>
      <c r="E93" s="455">
        <v>73</v>
      </c>
      <c r="F93" s="455">
        <v>65</v>
      </c>
      <c r="G93" s="456">
        <v>131</v>
      </c>
      <c r="M93" s="52"/>
      <c r="N93" s="52"/>
    </row>
    <row r="94" spans="2:7" ht="13.5">
      <c r="B94" s="474" t="s">
        <v>538</v>
      </c>
      <c r="C94" s="34"/>
      <c r="D94" s="19"/>
      <c r="E94" s="231" t="s">
        <v>547</v>
      </c>
      <c r="F94" s="202"/>
      <c r="G94" s="231" t="s">
        <v>548</v>
      </c>
    </row>
    <row r="95" spans="2:9" ht="12.75" customHeight="1">
      <c r="B95" s="475" t="s">
        <v>235</v>
      </c>
      <c r="C95" s="37"/>
      <c r="D95" s="21"/>
      <c r="E95" s="185"/>
      <c r="F95" s="21"/>
      <c r="G95" s="185"/>
      <c r="H95" s="21"/>
      <c r="I95" s="21"/>
    </row>
    <row r="96" spans="2:9" ht="12.75" customHeight="1">
      <c r="B96" s="37"/>
      <c r="C96" s="37"/>
      <c r="D96" s="21"/>
      <c r="E96" s="185"/>
      <c r="F96" s="623" t="s">
        <v>213</v>
      </c>
      <c r="G96" s="624"/>
      <c r="H96" s="624"/>
      <c r="I96" s="624"/>
    </row>
  </sheetData>
  <sheetProtection/>
  <mergeCells count="66">
    <mergeCell ref="B89:B90"/>
    <mergeCell ref="B91:B92"/>
    <mergeCell ref="B63:B64"/>
    <mergeCell ref="B73:B74"/>
    <mergeCell ref="B75:B76"/>
    <mergeCell ref="B77:B78"/>
    <mergeCell ref="B84:C85"/>
    <mergeCell ref="B35:B36"/>
    <mergeCell ref="B21:B22"/>
    <mergeCell ref="B23:B24"/>
    <mergeCell ref="B42:C43"/>
    <mergeCell ref="B27:C29"/>
    <mergeCell ref="B87:B88"/>
    <mergeCell ref="B56:C57"/>
    <mergeCell ref="D32:E32"/>
    <mergeCell ref="D42:E42"/>
    <mergeCell ref="E38:F38"/>
    <mergeCell ref="F42:G42"/>
    <mergeCell ref="D37:E37"/>
    <mergeCell ref="B45:B46"/>
    <mergeCell ref="B47:B48"/>
    <mergeCell ref="B49:B50"/>
    <mergeCell ref="B33:B34"/>
    <mergeCell ref="F96:I96"/>
    <mergeCell ref="H56:I56"/>
    <mergeCell ref="F56:G56"/>
    <mergeCell ref="H70:I70"/>
    <mergeCell ref="F70:G70"/>
    <mergeCell ref="D56:E56"/>
    <mergeCell ref="J70:K70"/>
    <mergeCell ref="D84:E84"/>
    <mergeCell ref="F84:G84"/>
    <mergeCell ref="D70:E70"/>
    <mergeCell ref="B31:B32"/>
    <mergeCell ref="B59:B60"/>
    <mergeCell ref="B61:B62"/>
    <mergeCell ref="D33:E33"/>
    <mergeCell ref="D31:E31"/>
    <mergeCell ref="B70:C71"/>
    <mergeCell ref="E4:E5"/>
    <mergeCell ref="D15:D17"/>
    <mergeCell ref="B11:G11"/>
    <mergeCell ref="G16:G17"/>
    <mergeCell ref="F4:F5"/>
    <mergeCell ref="B4:C5"/>
    <mergeCell ref="D4:D5"/>
    <mergeCell ref="E16:E17"/>
    <mergeCell ref="C6:C10"/>
    <mergeCell ref="B15:C17"/>
    <mergeCell ref="F27:F28"/>
    <mergeCell ref="D36:E36"/>
    <mergeCell ref="D35:E35"/>
    <mergeCell ref="D34:E34"/>
    <mergeCell ref="D27:E28"/>
    <mergeCell ref="D29:E29"/>
    <mergeCell ref="B19:B20"/>
    <mergeCell ref="G3:I3"/>
    <mergeCell ref="I14:K14"/>
    <mergeCell ref="I4:I5"/>
    <mergeCell ref="H15:K15"/>
    <mergeCell ref="H11:I11"/>
    <mergeCell ref="J42:K42"/>
    <mergeCell ref="K16:K17"/>
    <mergeCell ref="H42:I42"/>
    <mergeCell ref="I16:J17"/>
    <mergeCell ref="H16:H17"/>
  </mergeCells>
  <printOptions/>
  <pageMargins left="0.75" right="0.75" top="0.82" bottom="0.88" header="0.5" footer="0.5"/>
  <pageSetup firstPageNumber="21" useFirstPageNumber="1" horizontalDpi="600" verticalDpi="600" orientation="portrait" paperSize="9" r:id="rId1"/>
  <headerFooter alignWithMargins="0">
    <oddFooter>&amp;C&amp;"ＭＳ 明朝,標準"&amp;P</oddFooter>
  </headerFooter>
  <rowBreaks count="1" manualBreakCount="1">
    <brk id="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145"/>
  <sheetViews>
    <sheetView view="pageBreakPreview" zoomScaleSheetLayoutView="100" zoomScalePageLayoutView="0" workbookViewId="0" topLeftCell="B1">
      <selection activeCell="V37" sqref="V37"/>
    </sheetView>
  </sheetViews>
  <sheetFormatPr defaultColWidth="9.00390625" defaultRowHeight="13.5"/>
  <cols>
    <col min="1" max="1" width="1.4921875" style="13" customWidth="1"/>
    <col min="2" max="2" width="16.875" style="13" customWidth="1"/>
    <col min="3" max="3" width="7.00390625" style="13" customWidth="1"/>
    <col min="4" max="11" width="9.00390625" style="13" customWidth="1"/>
    <col min="12" max="12" width="19.375" style="13" bestFit="1" customWidth="1"/>
    <col min="13" max="16384" width="9.00390625" style="13" customWidth="1"/>
  </cols>
  <sheetData>
    <row r="1" spans="2:11" ht="7.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13.5" customHeight="1">
      <c r="B2" s="196" t="s">
        <v>191</v>
      </c>
      <c r="C2" s="196"/>
      <c r="D2" s="196"/>
      <c r="E2" s="196"/>
      <c r="F2" s="196"/>
      <c r="G2" s="76"/>
      <c r="H2" s="76"/>
      <c r="I2" s="637"/>
      <c r="J2" s="637"/>
      <c r="K2" s="637"/>
    </row>
    <row r="3" spans="2:11" ht="13.5" customHeight="1">
      <c r="B3" s="76"/>
      <c r="C3" s="76"/>
      <c r="D3" s="76"/>
      <c r="H3" s="76"/>
      <c r="I3" s="637" t="s">
        <v>341</v>
      </c>
      <c r="J3" s="637"/>
      <c r="K3" s="637"/>
    </row>
    <row r="4" spans="2:11" ht="13.5" customHeight="1">
      <c r="B4" s="644" t="s">
        <v>192</v>
      </c>
      <c r="C4" s="573"/>
      <c r="D4" s="638" t="s">
        <v>250</v>
      </c>
      <c r="E4" s="647"/>
      <c r="F4" s="647"/>
      <c r="G4" s="648"/>
      <c r="H4" s="638" t="s">
        <v>251</v>
      </c>
      <c r="I4" s="647"/>
      <c r="J4" s="647"/>
      <c r="K4" s="648"/>
    </row>
    <row r="5" spans="2:11" ht="13.5" customHeight="1">
      <c r="B5" s="645"/>
      <c r="C5" s="575"/>
      <c r="D5" s="87" t="s">
        <v>10</v>
      </c>
      <c r="E5" s="88" t="s">
        <v>2</v>
      </c>
      <c r="F5" s="88" t="s">
        <v>3</v>
      </c>
      <c r="G5" s="88" t="s">
        <v>193</v>
      </c>
      <c r="H5" s="88" t="s">
        <v>10</v>
      </c>
      <c r="I5" s="88" t="s">
        <v>2</v>
      </c>
      <c r="J5" s="88" t="s">
        <v>3</v>
      </c>
      <c r="K5" s="88" t="s">
        <v>193</v>
      </c>
    </row>
    <row r="6" spans="2:11" ht="13.5">
      <c r="B6" s="167"/>
      <c r="C6" s="169"/>
      <c r="D6" s="81" t="s">
        <v>26</v>
      </c>
      <c r="E6" s="80" t="s">
        <v>26</v>
      </c>
      <c r="F6" s="80" t="s">
        <v>26</v>
      </c>
      <c r="G6" s="89" t="s">
        <v>252</v>
      </c>
      <c r="H6" s="180" t="s">
        <v>26</v>
      </c>
      <c r="I6" s="80" t="s">
        <v>26</v>
      </c>
      <c r="J6" s="80" t="s">
        <v>26</v>
      </c>
      <c r="K6" s="89" t="s">
        <v>252</v>
      </c>
    </row>
    <row r="7" spans="2:11" ht="16.5" customHeight="1">
      <c r="B7" s="643" t="s">
        <v>253</v>
      </c>
      <c r="C7" s="170" t="s">
        <v>275</v>
      </c>
      <c r="D7" s="90">
        <f>E7+F7</f>
        <v>32928</v>
      </c>
      <c r="E7" s="91">
        <v>19771</v>
      </c>
      <c r="F7" s="91">
        <v>13157</v>
      </c>
      <c r="G7" s="92">
        <v>100</v>
      </c>
      <c r="H7" s="90">
        <f>I7+J7</f>
        <v>32308</v>
      </c>
      <c r="I7" s="91">
        <v>18992</v>
      </c>
      <c r="J7" s="91">
        <v>13316</v>
      </c>
      <c r="K7" s="92">
        <v>100</v>
      </c>
    </row>
    <row r="8" spans="2:11" ht="16.5" customHeight="1">
      <c r="B8" s="643"/>
      <c r="C8" s="171" t="s">
        <v>274</v>
      </c>
      <c r="D8" s="172">
        <f>SUM(E8:F8)</f>
        <v>3983</v>
      </c>
      <c r="E8" s="173">
        <f>E10+E18+E26+E42</f>
        <v>2422</v>
      </c>
      <c r="F8" s="173">
        <f>F10+F18+F26+F42</f>
        <v>1561</v>
      </c>
      <c r="G8" s="174">
        <v>100</v>
      </c>
      <c r="H8" s="172">
        <f>SUM(I8:J8)</f>
        <v>3529</v>
      </c>
      <c r="I8" s="173">
        <f>I10+I18+I42+I26</f>
        <v>2095</v>
      </c>
      <c r="J8" s="173">
        <f>J10+J18+J26+J42</f>
        <v>1434</v>
      </c>
      <c r="K8" s="174">
        <v>100</v>
      </c>
    </row>
    <row r="9" spans="2:11" ht="16.5" customHeight="1">
      <c r="B9" s="653" t="s">
        <v>175</v>
      </c>
      <c r="C9" s="170" t="s">
        <v>275</v>
      </c>
      <c r="D9" s="90">
        <f>E9+F9</f>
        <v>2381</v>
      </c>
      <c r="E9" s="91">
        <v>1441</v>
      </c>
      <c r="F9" s="91">
        <v>940</v>
      </c>
      <c r="G9" s="93">
        <f>D9/D7*100</f>
        <v>7.230928085519922</v>
      </c>
      <c r="H9" s="90">
        <f>I9+J9</f>
        <v>2114</v>
      </c>
      <c r="I9" s="91">
        <f>I11+I13+I15</f>
        <v>1262</v>
      </c>
      <c r="J9" s="91">
        <f>J11+J13+J15</f>
        <v>852</v>
      </c>
      <c r="K9" s="93">
        <f>H9/H7*100</f>
        <v>6.543271016466509</v>
      </c>
    </row>
    <row r="10" spans="2:11" ht="16.5" customHeight="1">
      <c r="B10" s="653"/>
      <c r="C10" s="171" t="s">
        <v>274</v>
      </c>
      <c r="D10" s="172">
        <f>SUM(E10:F10)</f>
        <v>198</v>
      </c>
      <c r="E10" s="173">
        <f>E12+E14+E16</f>
        <v>144</v>
      </c>
      <c r="F10" s="173">
        <f>F12+F14+F16</f>
        <v>54</v>
      </c>
      <c r="G10" s="174">
        <f>D10/D8*100</f>
        <v>4.9711272909866935</v>
      </c>
      <c r="H10" s="172">
        <f>SUM(I10:J10)</f>
        <v>313</v>
      </c>
      <c r="I10" s="173">
        <f>I12+I14+I16</f>
        <v>267</v>
      </c>
      <c r="J10" s="173">
        <f>J12+J14+J16</f>
        <v>46</v>
      </c>
      <c r="K10" s="176">
        <f>H10/H8*100</f>
        <v>8.869368092944176</v>
      </c>
    </row>
    <row r="11" spans="2:11" ht="16.5" customHeight="1">
      <c r="B11" s="643" t="s">
        <v>254</v>
      </c>
      <c r="C11" s="170" t="s">
        <v>275</v>
      </c>
      <c r="D11" s="84">
        <f>E11+F11</f>
        <v>2320</v>
      </c>
      <c r="E11" s="85">
        <v>1390</v>
      </c>
      <c r="F11" s="85">
        <v>930</v>
      </c>
      <c r="G11" s="93">
        <f>D11/D7*100</f>
        <v>7.0456754130223525</v>
      </c>
      <c r="H11" s="84">
        <f>I11+J11</f>
        <v>2067</v>
      </c>
      <c r="I11" s="85">
        <v>1226</v>
      </c>
      <c r="J11" s="85">
        <v>841</v>
      </c>
      <c r="K11" s="93">
        <f>H11/H7*100</f>
        <v>6.3977962114646525</v>
      </c>
    </row>
    <row r="12" spans="2:11" ht="16.5" customHeight="1">
      <c r="B12" s="643"/>
      <c r="C12" s="171" t="s">
        <v>274</v>
      </c>
      <c r="D12" s="172">
        <f>SUM(E12:F12)</f>
        <v>185</v>
      </c>
      <c r="E12" s="173">
        <v>133</v>
      </c>
      <c r="F12" s="173">
        <v>52</v>
      </c>
      <c r="G12" s="174">
        <f>D12/D8*100</f>
        <v>4.64474014561888</v>
      </c>
      <c r="H12" s="172">
        <f>SUM(I12:J12)</f>
        <v>305</v>
      </c>
      <c r="I12" s="173">
        <v>261</v>
      </c>
      <c r="J12" s="173">
        <v>44</v>
      </c>
      <c r="K12" s="174">
        <f>H12/H8*100</f>
        <v>8.64267497874752</v>
      </c>
    </row>
    <row r="13" spans="2:11" ht="16.5" customHeight="1">
      <c r="B13" s="643" t="s">
        <v>255</v>
      </c>
      <c r="C13" s="170" t="s">
        <v>275</v>
      </c>
      <c r="D13" s="84">
        <f>E13+F13</f>
        <v>56</v>
      </c>
      <c r="E13" s="85">
        <v>49</v>
      </c>
      <c r="F13" s="85">
        <v>7</v>
      </c>
      <c r="G13" s="93">
        <f>D13/D7*100</f>
        <v>0.17006802721088435</v>
      </c>
      <c r="H13" s="84">
        <f>I13+J13</f>
        <v>39</v>
      </c>
      <c r="I13" s="85">
        <v>31</v>
      </c>
      <c r="J13" s="85">
        <v>8</v>
      </c>
      <c r="K13" s="93">
        <f>H13/H7*100</f>
        <v>0.1207131360653708</v>
      </c>
    </row>
    <row r="14" spans="2:11" ht="16.5" customHeight="1">
      <c r="B14" s="643"/>
      <c r="C14" s="171" t="s">
        <v>274</v>
      </c>
      <c r="D14" s="172">
        <f>SUM(E14:F14)</f>
        <v>11</v>
      </c>
      <c r="E14" s="173">
        <v>10</v>
      </c>
      <c r="F14" s="173">
        <v>1</v>
      </c>
      <c r="G14" s="174">
        <f>D14/D8*100</f>
        <v>0.2761737383881496</v>
      </c>
      <c r="H14" s="172">
        <f>SUM(I14:J14)</f>
        <v>6</v>
      </c>
      <c r="I14" s="173">
        <v>5</v>
      </c>
      <c r="J14" s="173">
        <v>1</v>
      </c>
      <c r="K14" s="174">
        <f>H14/H8*100</f>
        <v>0.1700198356474922</v>
      </c>
    </row>
    <row r="15" spans="2:11" ht="16.5" customHeight="1">
      <c r="B15" s="643" t="s">
        <v>256</v>
      </c>
      <c r="C15" s="170" t="s">
        <v>275</v>
      </c>
      <c r="D15" s="94">
        <f>E15+F15</f>
        <v>5</v>
      </c>
      <c r="E15" s="95">
        <v>2</v>
      </c>
      <c r="F15" s="95">
        <v>3</v>
      </c>
      <c r="G15" s="93">
        <f>D15/D7*100</f>
        <v>0.015184645286686104</v>
      </c>
      <c r="H15" s="94">
        <f>I15+J15</f>
        <v>8</v>
      </c>
      <c r="I15" s="95">
        <v>5</v>
      </c>
      <c r="J15" s="95">
        <v>3</v>
      </c>
      <c r="K15" s="93">
        <f>H15/H7*100</f>
        <v>0.02476166893648632</v>
      </c>
    </row>
    <row r="16" spans="2:11" ht="16.5" customHeight="1">
      <c r="B16" s="643"/>
      <c r="C16" s="171" t="s">
        <v>274</v>
      </c>
      <c r="D16" s="172">
        <f>SUM(E16:F16)</f>
        <v>2</v>
      </c>
      <c r="E16" s="173">
        <v>1</v>
      </c>
      <c r="F16" s="173">
        <v>1</v>
      </c>
      <c r="G16" s="174">
        <f>D16/D8*100</f>
        <v>0.05021340697966357</v>
      </c>
      <c r="H16" s="172">
        <f>SUM(I16:J16)</f>
        <v>2</v>
      </c>
      <c r="I16" s="173">
        <v>1</v>
      </c>
      <c r="J16" s="173">
        <v>1</v>
      </c>
      <c r="K16" s="174">
        <f>H16/H8*100</f>
        <v>0.05667327854916407</v>
      </c>
    </row>
    <row r="17" spans="2:11" ht="16.5" customHeight="1">
      <c r="B17" s="654" t="s">
        <v>176</v>
      </c>
      <c r="C17" s="170" t="s">
        <v>275</v>
      </c>
      <c r="D17" s="90">
        <f>E17+F17</f>
        <v>14214</v>
      </c>
      <c r="E17" s="91">
        <v>9486</v>
      </c>
      <c r="F17" s="91">
        <v>4728</v>
      </c>
      <c r="G17" s="93">
        <f>D17/D7*100</f>
        <v>43.166909620991255</v>
      </c>
      <c r="H17" s="90">
        <f>I17+J17</f>
        <v>13182</v>
      </c>
      <c r="I17" s="91">
        <f>I19+I21+I23</f>
        <v>8911</v>
      </c>
      <c r="J17" s="91">
        <f>J19+J21+J23</f>
        <v>4271</v>
      </c>
      <c r="K17" s="93">
        <f>H17/H7*100</f>
        <v>40.80103999009533</v>
      </c>
    </row>
    <row r="18" spans="2:11" ht="16.5" customHeight="1">
      <c r="B18" s="654"/>
      <c r="C18" s="171" t="s">
        <v>274</v>
      </c>
      <c r="D18" s="172">
        <f>SUM(E18:F18)</f>
        <v>1652</v>
      </c>
      <c r="E18" s="173">
        <f>E20+E22+E24</f>
        <v>1043</v>
      </c>
      <c r="F18" s="173">
        <f>F20+F22+F24</f>
        <v>609</v>
      </c>
      <c r="G18" s="174">
        <f>D18/D8*100</f>
        <v>41.476274165202106</v>
      </c>
      <c r="H18" s="172">
        <f>SUM(I18:J18)</f>
        <v>1453</v>
      </c>
      <c r="I18" s="173">
        <f>I20+I22+I24</f>
        <v>942</v>
      </c>
      <c r="J18" s="173">
        <f>J20+J22+J24</f>
        <v>511</v>
      </c>
      <c r="K18" s="174">
        <f>H18/H8*100</f>
        <v>41.1731368659677</v>
      </c>
    </row>
    <row r="19" spans="2:11" ht="16.5" customHeight="1">
      <c r="B19" s="643" t="s">
        <v>257</v>
      </c>
      <c r="C19" s="170" t="s">
        <v>275</v>
      </c>
      <c r="D19" s="84">
        <f>E19+F19</f>
        <v>108</v>
      </c>
      <c r="E19" s="85">
        <v>94</v>
      </c>
      <c r="F19" s="85">
        <v>14</v>
      </c>
      <c r="G19" s="93">
        <f>D19/D7*100</f>
        <v>0.32798833819241985</v>
      </c>
      <c r="H19" s="84">
        <f>I19+J19</f>
        <v>78</v>
      </c>
      <c r="I19" s="85">
        <v>64</v>
      </c>
      <c r="J19" s="85">
        <v>14</v>
      </c>
      <c r="K19" s="93">
        <f>H19/H7*100</f>
        <v>0.2414262721307416</v>
      </c>
    </row>
    <row r="20" spans="2:11" ht="16.5" customHeight="1">
      <c r="B20" s="643"/>
      <c r="C20" s="171" t="s">
        <v>274</v>
      </c>
      <c r="D20" s="172">
        <f>SUM(E20:F20)</f>
        <v>42</v>
      </c>
      <c r="E20" s="173">
        <v>37</v>
      </c>
      <c r="F20" s="173">
        <v>5</v>
      </c>
      <c r="G20" s="174">
        <f>D20/D8*100</f>
        <v>1.054481546572935</v>
      </c>
      <c r="H20" s="172">
        <f>SUM(I20:J20)</f>
        <v>20</v>
      </c>
      <c r="I20" s="173">
        <v>18</v>
      </c>
      <c r="J20" s="173">
        <v>2</v>
      </c>
      <c r="K20" s="174">
        <f>H20/H8*100</f>
        <v>0.5667327854916406</v>
      </c>
    </row>
    <row r="21" spans="2:11" ht="16.5" customHeight="1">
      <c r="B21" s="643" t="s">
        <v>194</v>
      </c>
      <c r="C21" s="170" t="s">
        <v>275</v>
      </c>
      <c r="D21" s="84">
        <f>E21+F21</f>
        <v>3535</v>
      </c>
      <c r="E21" s="85">
        <v>2959</v>
      </c>
      <c r="F21" s="85">
        <v>576</v>
      </c>
      <c r="G21" s="93">
        <f>D21/D7*100</f>
        <v>10.735544217687075</v>
      </c>
      <c r="H21" s="84">
        <f>I21+J21</f>
        <v>3263</v>
      </c>
      <c r="I21" s="85">
        <v>2769</v>
      </c>
      <c r="J21" s="85">
        <v>494</v>
      </c>
      <c r="K21" s="93">
        <f>H21/H7*100</f>
        <v>10.099665717469357</v>
      </c>
    </row>
    <row r="22" spans="2:11" ht="16.5" customHeight="1">
      <c r="B22" s="643"/>
      <c r="C22" s="171" t="s">
        <v>274</v>
      </c>
      <c r="D22" s="172">
        <f>SUM(E22:F22)</f>
        <v>473</v>
      </c>
      <c r="E22" s="173">
        <v>396</v>
      </c>
      <c r="F22" s="173">
        <v>77</v>
      </c>
      <c r="G22" s="174">
        <f>D22/D8*100</f>
        <v>11.875470750690434</v>
      </c>
      <c r="H22" s="172">
        <f>SUM(I22:J22)</f>
        <v>423</v>
      </c>
      <c r="I22" s="173">
        <v>368</v>
      </c>
      <c r="J22" s="173">
        <v>55</v>
      </c>
      <c r="K22" s="174">
        <f>H22/H8*100</f>
        <v>11.986398413148201</v>
      </c>
    </row>
    <row r="23" spans="2:11" ht="16.5" customHeight="1">
      <c r="B23" s="643" t="s">
        <v>195</v>
      </c>
      <c r="C23" s="170" t="s">
        <v>275</v>
      </c>
      <c r="D23" s="84">
        <f>E23+F23</f>
        <v>10571</v>
      </c>
      <c r="E23" s="85">
        <v>6433</v>
      </c>
      <c r="F23" s="85">
        <v>4138</v>
      </c>
      <c r="G23" s="93">
        <f>D23/D7*100</f>
        <v>32.10337706511176</v>
      </c>
      <c r="H23" s="84">
        <f>I23+J23</f>
        <v>9841</v>
      </c>
      <c r="I23" s="85">
        <v>6078</v>
      </c>
      <c r="J23" s="85">
        <v>3763</v>
      </c>
      <c r="K23" s="93">
        <f>H23/H7*100</f>
        <v>30.459948000495235</v>
      </c>
    </row>
    <row r="24" spans="2:11" ht="16.5" customHeight="1">
      <c r="B24" s="643"/>
      <c r="C24" s="171" t="s">
        <v>274</v>
      </c>
      <c r="D24" s="172">
        <f>SUM(E24:F24)</f>
        <v>1137</v>
      </c>
      <c r="E24" s="173">
        <v>610</v>
      </c>
      <c r="F24" s="173">
        <v>527</v>
      </c>
      <c r="G24" s="174">
        <f>D24/D8*100</f>
        <v>28.54632186793874</v>
      </c>
      <c r="H24" s="172">
        <f>SUM(I24:J24)</f>
        <v>1010</v>
      </c>
      <c r="I24" s="173">
        <v>556</v>
      </c>
      <c r="J24" s="173">
        <v>454</v>
      </c>
      <c r="K24" s="174">
        <f>H24/H8*100</f>
        <v>28.620005667327852</v>
      </c>
    </row>
    <row r="25" spans="2:11" ht="16.5" customHeight="1">
      <c r="B25" s="653" t="s">
        <v>177</v>
      </c>
      <c r="C25" s="170" t="s">
        <v>275</v>
      </c>
      <c r="D25" s="90">
        <f>E25+F25</f>
        <v>16299</v>
      </c>
      <c r="E25" s="91">
        <v>8832</v>
      </c>
      <c r="F25" s="91">
        <v>7467</v>
      </c>
      <c r="G25" s="93">
        <f>D25/D7*100</f>
        <v>49.498906705539355</v>
      </c>
      <c r="H25" s="90">
        <f>I25+J25</f>
        <v>16941</v>
      </c>
      <c r="I25" s="91">
        <f>I27+I29+I31+I33+I35+I37+I39</f>
        <v>8772</v>
      </c>
      <c r="J25" s="91">
        <f>J27+J29+J31+J33+J35+J37+J39</f>
        <v>8169</v>
      </c>
      <c r="K25" s="93">
        <f>H25/H7*100</f>
        <v>52.43592918162684</v>
      </c>
    </row>
    <row r="26" spans="2:11" ht="16.5" customHeight="1">
      <c r="B26" s="653"/>
      <c r="C26" s="171" t="s">
        <v>274</v>
      </c>
      <c r="D26" s="172">
        <f>SUM(E26:F26)</f>
        <v>2128</v>
      </c>
      <c r="E26" s="173">
        <f>E28+E30+E32+E34+E36+E38+E40</f>
        <v>1231</v>
      </c>
      <c r="F26" s="173">
        <f>F28+F30+F32+F34+F36+F38+F40</f>
        <v>897</v>
      </c>
      <c r="G26" s="174">
        <f>D26/D8*100</f>
        <v>53.427065026362044</v>
      </c>
      <c r="H26" s="172">
        <f>SUM(I26:J26)</f>
        <v>1761</v>
      </c>
      <c r="I26" s="173">
        <f>I28+I30+I32+I34+I36+I38+I40</f>
        <v>884</v>
      </c>
      <c r="J26" s="173">
        <f>J28+J32+J34+J36+J38+J40+J30</f>
        <v>877</v>
      </c>
      <c r="K26" s="174">
        <f>H26/H8*100</f>
        <v>49.90082176253896</v>
      </c>
    </row>
    <row r="27" spans="2:11" ht="16.5" customHeight="1">
      <c r="B27" s="168" t="s">
        <v>196</v>
      </c>
      <c r="C27" s="170" t="s">
        <v>275</v>
      </c>
      <c r="D27" s="84">
        <f>E27+F27</f>
        <v>136</v>
      </c>
      <c r="E27" s="85">
        <v>113</v>
      </c>
      <c r="F27" s="85">
        <v>23</v>
      </c>
      <c r="G27" s="93">
        <f>D27/D7*100</f>
        <v>0.41302235179786195</v>
      </c>
      <c r="H27" s="84">
        <f>I27+J27</f>
        <v>123</v>
      </c>
      <c r="I27" s="85">
        <v>97</v>
      </c>
      <c r="J27" s="85">
        <v>26</v>
      </c>
      <c r="K27" s="93">
        <f>H27/H7*100</f>
        <v>0.3807106598984772</v>
      </c>
    </row>
    <row r="28" spans="2:11" ht="16.5" customHeight="1">
      <c r="B28" s="175" t="s">
        <v>197</v>
      </c>
      <c r="C28" s="171" t="s">
        <v>274</v>
      </c>
      <c r="D28" s="172">
        <f>SUM(E28:F28)</f>
        <v>13</v>
      </c>
      <c r="E28" s="173">
        <v>10</v>
      </c>
      <c r="F28" s="173">
        <v>3</v>
      </c>
      <c r="G28" s="174">
        <f>D28/D8*100</f>
        <v>0.3263871453678132</v>
      </c>
      <c r="H28" s="172">
        <f>SUM(I28:J28)</f>
        <v>8</v>
      </c>
      <c r="I28" s="173">
        <v>8</v>
      </c>
      <c r="J28" s="173">
        <v>0</v>
      </c>
      <c r="K28" s="174">
        <f>H28/H8*100</f>
        <v>0.22669311419665628</v>
      </c>
    </row>
    <row r="29" spans="2:11" ht="16.5" customHeight="1">
      <c r="B29" s="642" t="s">
        <v>198</v>
      </c>
      <c r="C29" s="170" t="s">
        <v>275</v>
      </c>
      <c r="D29" s="84">
        <f>E29+F29</f>
        <v>1873</v>
      </c>
      <c r="E29" s="85">
        <v>1574</v>
      </c>
      <c r="F29" s="85">
        <v>299</v>
      </c>
      <c r="G29" s="93">
        <f>D29/D7*100</f>
        <v>5.688168124392614</v>
      </c>
      <c r="H29" s="84">
        <f>I29+J29</f>
        <v>1921</v>
      </c>
      <c r="I29" s="85">
        <v>1520</v>
      </c>
      <c r="J29" s="85">
        <v>401</v>
      </c>
      <c r="K29" s="93">
        <f>H29/H7*100</f>
        <v>5.945895753373778</v>
      </c>
    </row>
    <row r="30" spans="2:11" ht="16.5" customHeight="1">
      <c r="B30" s="646"/>
      <c r="C30" s="171" t="s">
        <v>274</v>
      </c>
      <c r="D30" s="172">
        <f>SUM(E30:F30)</f>
        <v>169</v>
      </c>
      <c r="E30" s="173">
        <v>151</v>
      </c>
      <c r="F30" s="173">
        <v>18</v>
      </c>
      <c r="G30" s="174">
        <f>D30/D8*100</f>
        <v>4.2430328897815714</v>
      </c>
      <c r="H30" s="172">
        <f>SUM(I30:J30)</f>
        <v>145</v>
      </c>
      <c r="I30" s="173">
        <v>121</v>
      </c>
      <c r="J30" s="173">
        <v>24</v>
      </c>
      <c r="K30" s="174">
        <f>H30/H8*100</f>
        <v>4.108812694814395</v>
      </c>
    </row>
    <row r="31" spans="2:11" ht="16.5" customHeight="1">
      <c r="B31" s="641" t="s">
        <v>199</v>
      </c>
      <c r="C31" s="170" t="s">
        <v>275</v>
      </c>
      <c r="D31" s="84">
        <f>E31+F31</f>
        <v>5607</v>
      </c>
      <c r="E31" s="85">
        <v>2845</v>
      </c>
      <c r="F31" s="85">
        <v>2762</v>
      </c>
      <c r="G31" s="93">
        <f>D31/D7*100</f>
        <v>17.028061224489797</v>
      </c>
      <c r="H31" s="84">
        <f>I31+J31</f>
        <v>5751</v>
      </c>
      <c r="I31" s="85">
        <v>2747</v>
      </c>
      <c r="J31" s="85">
        <v>3004</v>
      </c>
      <c r="K31" s="93">
        <f>H31/H7*100</f>
        <v>17.8005447567166</v>
      </c>
    </row>
    <row r="32" spans="2:11" ht="16.5" customHeight="1">
      <c r="B32" s="641"/>
      <c r="C32" s="171" t="s">
        <v>274</v>
      </c>
      <c r="D32" s="172">
        <f>SUM(E32:F32)</f>
        <v>987</v>
      </c>
      <c r="E32" s="173">
        <v>643</v>
      </c>
      <c r="F32" s="173">
        <v>344</v>
      </c>
      <c r="G32" s="174">
        <f>D32/D8*100</f>
        <v>24.78031634446397</v>
      </c>
      <c r="H32" s="172">
        <f>SUM(I32:J32)</f>
        <v>677</v>
      </c>
      <c r="I32" s="173">
        <v>331</v>
      </c>
      <c r="J32" s="173">
        <v>346</v>
      </c>
      <c r="K32" s="174">
        <f>H32/H8*100</f>
        <v>19.183904788892036</v>
      </c>
    </row>
    <row r="33" spans="2:11" ht="16.5" customHeight="1">
      <c r="B33" s="642" t="s">
        <v>200</v>
      </c>
      <c r="C33" s="170" t="s">
        <v>275</v>
      </c>
      <c r="D33" s="84">
        <f>E33+F33</f>
        <v>765</v>
      </c>
      <c r="E33" s="85">
        <v>377</v>
      </c>
      <c r="F33" s="85">
        <v>388</v>
      </c>
      <c r="G33" s="93">
        <f>D33/D7*100</f>
        <v>2.323250728862974</v>
      </c>
      <c r="H33" s="84">
        <f>I33+J33</f>
        <v>658</v>
      </c>
      <c r="I33" s="85">
        <v>339</v>
      </c>
      <c r="J33" s="85">
        <v>319</v>
      </c>
      <c r="K33" s="93">
        <f>H33/H7*100</f>
        <v>2.0366472700259997</v>
      </c>
    </row>
    <row r="34" spans="2:11" ht="16.5" customHeight="1">
      <c r="B34" s="642"/>
      <c r="C34" s="171" t="s">
        <v>274</v>
      </c>
      <c r="D34" s="172">
        <f>SUM(E34:F34)</f>
        <v>42</v>
      </c>
      <c r="E34" s="173">
        <v>14</v>
      </c>
      <c r="F34" s="173">
        <v>28</v>
      </c>
      <c r="G34" s="174">
        <f>D34/D8*100</f>
        <v>1.054481546572935</v>
      </c>
      <c r="H34" s="172">
        <f>SUM(I34:J34)</f>
        <v>43</v>
      </c>
      <c r="I34" s="173">
        <v>15</v>
      </c>
      <c r="J34" s="173">
        <v>28</v>
      </c>
      <c r="K34" s="174">
        <f>H34/H8*100</f>
        <v>1.2184754888070275</v>
      </c>
    </row>
    <row r="35" spans="2:11" ht="16.5" customHeight="1">
      <c r="B35" s="642" t="s">
        <v>201</v>
      </c>
      <c r="C35" s="170" t="s">
        <v>275</v>
      </c>
      <c r="D35" s="84">
        <f>E35+F35</f>
        <v>170</v>
      </c>
      <c r="E35" s="85">
        <v>99</v>
      </c>
      <c r="F35" s="85">
        <v>71</v>
      </c>
      <c r="G35" s="93">
        <f>D35/D7*100</f>
        <v>0.5162779397473275</v>
      </c>
      <c r="H35" s="84">
        <f>I35+J35</f>
        <v>201</v>
      </c>
      <c r="I35" s="85">
        <v>127</v>
      </c>
      <c r="J35" s="85">
        <v>74</v>
      </c>
      <c r="K35" s="93">
        <f>H35/H7*100</f>
        <v>0.6221369320292188</v>
      </c>
    </row>
    <row r="36" spans="2:11" ht="16.5" customHeight="1">
      <c r="B36" s="642"/>
      <c r="C36" s="171" t="s">
        <v>274</v>
      </c>
      <c r="D36" s="172">
        <f>SUM(E36:F36)</f>
        <v>4</v>
      </c>
      <c r="E36" s="173">
        <v>2</v>
      </c>
      <c r="F36" s="173">
        <v>2</v>
      </c>
      <c r="G36" s="174">
        <f>D36/D8*100</f>
        <v>0.10042681395932714</v>
      </c>
      <c r="H36" s="172">
        <f>SUM(I36:J36)</f>
        <v>3</v>
      </c>
      <c r="I36" s="173">
        <v>2</v>
      </c>
      <c r="J36" s="173">
        <v>1</v>
      </c>
      <c r="K36" s="174">
        <f>H36/H8*100</f>
        <v>0.0850099178237461</v>
      </c>
    </row>
    <row r="37" spans="2:11" ht="16.5" customHeight="1">
      <c r="B37" s="641" t="s">
        <v>202</v>
      </c>
      <c r="C37" s="170" t="s">
        <v>275</v>
      </c>
      <c r="D37" s="84">
        <f>E37+F37</f>
        <v>6841</v>
      </c>
      <c r="E37" s="85">
        <v>3132</v>
      </c>
      <c r="F37" s="85">
        <v>3709</v>
      </c>
      <c r="G37" s="93">
        <f>D37/D7*100</f>
        <v>20.775631681243926</v>
      </c>
      <c r="H37" s="84">
        <f>I37+J37</f>
        <v>7405</v>
      </c>
      <c r="I37" s="85">
        <v>3289</v>
      </c>
      <c r="J37" s="85">
        <v>4116</v>
      </c>
      <c r="K37" s="93">
        <f>H37/H7*100</f>
        <v>22.920019809335148</v>
      </c>
    </row>
    <row r="38" spans="2:11" ht="16.5" customHeight="1">
      <c r="B38" s="641"/>
      <c r="C38" s="171" t="s">
        <v>274</v>
      </c>
      <c r="D38" s="172">
        <f>SUM(E38:F38)</f>
        <v>786</v>
      </c>
      <c r="E38" s="173">
        <v>312</v>
      </c>
      <c r="F38" s="173">
        <v>474</v>
      </c>
      <c r="G38" s="174">
        <f>D38/D8*100</f>
        <v>19.73386894300778</v>
      </c>
      <c r="H38" s="172">
        <f>SUM(I38:J38)</f>
        <v>792</v>
      </c>
      <c r="I38" s="173">
        <v>329</v>
      </c>
      <c r="J38" s="173">
        <v>463</v>
      </c>
      <c r="K38" s="174">
        <f>H38/H8*100</f>
        <v>22.442618305468972</v>
      </c>
    </row>
    <row r="39" spans="2:11" ht="16.5" customHeight="1">
      <c r="B39" s="643" t="s">
        <v>258</v>
      </c>
      <c r="C39" s="170" t="s">
        <v>275</v>
      </c>
      <c r="D39" s="84">
        <f>E39+F39</f>
        <v>907</v>
      </c>
      <c r="E39" s="85">
        <v>692</v>
      </c>
      <c r="F39" s="85">
        <v>215</v>
      </c>
      <c r="G39" s="93">
        <f>D39/D7*100</f>
        <v>2.754494655004859</v>
      </c>
      <c r="H39" s="84">
        <f>I39+J39</f>
        <v>882</v>
      </c>
      <c r="I39" s="85">
        <v>653</v>
      </c>
      <c r="J39" s="85">
        <v>229</v>
      </c>
      <c r="K39" s="93">
        <f>H39/H7*100</f>
        <v>2.729974000247617</v>
      </c>
    </row>
    <row r="40" spans="2:11" ht="16.5" customHeight="1">
      <c r="B40" s="643"/>
      <c r="C40" s="171" t="s">
        <v>274</v>
      </c>
      <c r="D40" s="172">
        <f>SUM(E40:F40)</f>
        <v>127</v>
      </c>
      <c r="E40" s="173">
        <v>99</v>
      </c>
      <c r="F40" s="173">
        <v>28</v>
      </c>
      <c r="G40" s="174">
        <f>D40/D8*100</f>
        <v>3.1885513432086365</v>
      </c>
      <c r="H40" s="172">
        <f>SUM(I40:J40)</f>
        <v>93</v>
      </c>
      <c r="I40" s="173">
        <v>78</v>
      </c>
      <c r="J40" s="173">
        <v>15</v>
      </c>
      <c r="K40" s="174">
        <f>H40/H8*100</f>
        <v>2.6353074525361295</v>
      </c>
    </row>
    <row r="41" spans="2:11" ht="16.5" customHeight="1">
      <c r="B41" s="642" t="s">
        <v>203</v>
      </c>
      <c r="C41" s="170" t="s">
        <v>275</v>
      </c>
      <c r="D41" s="84">
        <f>E41+F41</f>
        <v>34</v>
      </c>
      <c r="E41" s="85">
        <v>12</v>
      </c>
      <c r="F41" s="85">
        <v>22</v>
      </c>
      <c r="G41" s="166">
        <f>D41/D7*100</f>
        <v>0.10325558794946549</v>
      </c>
      <c r="H41" s="84">
        <f>I41+J41</f>
        <v>71</v>
      </c>
      <c r="I41" s="85">
        <v>47</v>
      </c>
      <c r="J41" s="85">
        <v>24</v>
      </c>
      <c r="K41" s="166">
        <f>H41/H7*100</f>
        <v>0.2197598118113161</v>
      </c>
    </row>
    <row r="42" spans="2:11" ht="16.5" customHeight="1">
      <c r="B42" s="655"/>
      <c r="C42" s="171" t="s">
        <v>274</v>
      </c>
      <c r="D42" s="172">
        <f>SUM(E42:F42)</f>
        <v>5</v>
      </c>
      <c r="E42" s="173">
        <v>4</v>
      </c>
      <c r="F42" s="173">
        <v>1</v>
      </c>
      <c r="G42" s="174">
        <f>D42/D8*100</f>
        <v>0.12553351744915892</v>
      </c>
      <c r="H42" s="172">
        <f>SUM(I42:J42)</f>
        <v>2</v>
      </c>
      <c r="I42" s="173">
        <v>2</v>
      </c>
      <c r="J42" s="173">
        <v>0</v>
      </c>
      <c r="K42" s="174">
        <f>H42/H8*100</f>
        <v>0.05667327854916407</v>
      </c>
    </row>
    <row r="43" spans="2:11" ht="13.5">
      <c r="B43" s="74"/>
      <c r="C43" s="74"/>
      <c r="D43" s="74"/>
      <c r="H43" s="74"/>
      <c r="I43" s="637" t="s">
        <v>190</v>
      </c>
      <c r="J43" s="637"/>
      <c r="K43" s="569"/>
    </row>
    <row r="44" spans="2:8" ht="13.5">
      <c r="B44" s="74"/>
      <c r="C44" s="74"/>
      <c r="D44" s="74"/>
      <c r="E44" s="74"/>
      <c r="F44" s="74"/>
      <c r="G44" s="74"/>
      <c r="H44" s="74"/>
    </row>
    <row r="45" spans="2:11" ht="7.5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 ht="13.5" customHeight="1">
      <c r="B46" s="196" t="s">
        <v>191</v>
      </c>
      <c r="C46" s="196"/>
      <c r="D46" s="196"/>
      <c r="E46" s="196"/>
      <c r="F46" s="196"/>
      <c r="G46" s="76"/>
      <c r="H46" s="76"/>
      <c r="I46" s="637"/>
      <c r="J46" s="637"/>
      <c r="K46" s="637"/>
    </row>
    <row r="47" spans="2:8" ht="13.5" customHeight="1">
      <c r="B47" s="76"/>
      <c r="C47" s="76"/>
      <c r="D47" s="76"/>
      <c r="E47" s="637" t="s">
        <v>328</v>
      </c>
      <c r="F47" s="637"/>
      <c r="G47" s="637"/>
      <c r="H47" s="76"/>
    </row>
    <row r="48" spans="2:7" ht="13.5" customHeight="1">
      <c r="B48" s="644" t="s">
        <v>192</v>
      </c>
      <c r="C48" s="649"/>
      <c r="D48" s="638" t="s">
        <v>316</v>
      </c>
      <c r="E48" s="639"/>
      <c r="F48" s="639"/>
      <c r="G48" s="640"/>
    </row>
    <row r="49" spans="2:7" ht="13.5" customHeight="1">
      <c r="B49" s="645"/>
      <c r="C49" s="650"/>
      <c r="D49" s="87" t="s">
        <v>10</v>
      </c>
      <c r="E49" s="88" t="s">
        <v>2</v>
      </c>
      <c r="F49" s="88" t="s">
        <v>3</v>
      </c>
      <c r="G49" s="88" t="s">
        <v>193</v>
      </c>
    </row>
    <row r="50" spans="2:7" ht="10.5" customHeight="1">
      <c r="B50" s="167"/>
      <c r="C50" s="169"/>
      <c r="D50" s="81" t="s">
        <v>26</v>
      </c>
      <c r="E50" s="80" t="s">
        <v>26</v>
      </c>
      <c r="F50" s="80" t="s">
        <v>26</v>
      </c>
      <c r="G50" s="89" t="s">
        <v>252</v>
      </c>
    </row>
    <row r="51" spans="2:7" ht="15.75" customHeight="1">
      <c r="B51" s="643" t="s">
        <v>253</v>
      </c>
      <c r="C51" s="170" t="s">
        <v>275</v>
      </c>
      <c r="D51" s="90">
        <f>E51+F51</f>
        <v>31498</v>
      </c>
      <c r="E51" s="91">
        <f>E53+E61+E69+E95</f>
        <v>18323</v>
      </c>
      <c r="F51" s="91">
        <f>F53+F61+F69+F95</f>
        <v>13175</v>
      </c>
      <c r="G51" s="92">
        <v>100</v>
      </c>
    </row>
    <row r="52" spans="2:7" ht="15.75" customHeight="1">
      <c r="B52" s="643"/>
      <c r="C52" s="171" t="s">
        <v>274</v>
      </c>
      <c r="D52" s="172">
        <f>SUM(E52:F52)</f>
        <v>3208</v>
      </c>
      <c r="E52" s="173">
        <f>E54+E62+E70+E96</f>
        <v>1843</v>
      </c>
      <c r="F52" s="173">
        <f>F54+F62+F70+F96</f>
        <v>1365</v>
      </c>
      <c r="G52" s="408">
        <v>100</v>
      </c>
    </row>
    <row r="53" spans="2:7" ht="15.75" customHeight="1">
      <c r="B53" s="653" t="s">
        <v>175</v>
      </c>
      <c r="C53" s="170" t="s">
        <v>275</v>
      </c>
      <c r="D53" s="90">
        <f>E53+F53</f>
        <v>1932</v>
      </c>
      <c r="E53" s="91">
        <f aca="true" t="shared" si="0" ref="E53:G54">E55+E57+E59</f>
        <v>1171</v>
      </c>
      <c r="F53" s="91">
        <f t="shared" si="0"/>
        <v>761</v>
      </c>
      <c r="G53" s="410">
        <f t="shared" si="0"/>
        <v>6.133722776049273</v>
      </c>
    </row>
    <row r="54" spans="2:7" ht="15.75" customHeight="1">
      <c r="B54" s="653"/>
      <c r="C54" s="171" t="s">
        <v>274</v>
      </c>
      <c r="D54" s="172">
        <f>SUM(E54:F54)</f>
        <v>192</v>
      </c>
      <c r="E54" s="173">
        <f>E56+E58+E60</f>
        <v>139</v>
      </c>
      <c r="F54" s="173">
        <f>F56+F58+F60</f>
        <v>53</v>
      </c>
      <c r="G54" s="176">
        <f t="shared" si="0"/>
        <v>5.98503740648379</v>
      </c>
    </row>
    <row r="55" spans="2:7" ht="15.75" customHeight="1">
      <c r="B55" s="643" t="s">
        <v>254</v>
      </c>
      <c r="C55" s="170" t="s">
        <v>275</v>
      </c>
      <c r="D55" s="84">
        <f>E55+F55</f>
        <v>1913</v>
      </c>
      <c r="E55" s="85">
        <v>1154</v>
      </c>
      <c r="F55" s="85">
        <v>759</v>
      </c>
      <c r="G55" s="410">
        <f>D55/$D$51*100</f>
        <v>6.073401485808623</v>
      </c>
    </row>
    <row r="56" spans="2:7" ht="15.75" customHeight="1">
      <c r="B56" s="643"/>
      <c r="C56" s="171" t="s">
        <v>274</v>
      </c>
      <c r="D56" s="172">
        <f>SUM(E56:F56)</f>
        <v>183</v>
      </c>
      <c r="E56" s="173">
        <v>133</v>
      </c>
      <c r="F56" s="173">
        <v>50</v>
      </c>
      <c r="G56" s="176">
        <f>D56/$D$52*100</f>
        <v>5.704488778054863</v>
      </c>
    </row>
    <row r="57" spans="2:7" ht="15.75" customHeight="1">
      <c r="B57" s="643" t="s">
        <v>255</v>
      </c>
      <c r="C57" s="170" t="s">
        <v>275</v>
      </c>
      <c r="D57" s="84">
        <f>SUM(E57:F57)</f>
        <v>14</v>
      </c>
      <c r="E57" s="85">
        <v>14</v>
      </c>
      <c r="F57" s="85">
        <v>0</v>
      </c>
      <c r="G57" s="410">
        <f>D57/$D$51*100</f>
        <v>0.04444726649311067</v>
      </c>
    </row>
    <row r="58" spans="2:7" ht="15.75" customHeight="1">
      <c r="B58" s="643"/>
      <c r="C58" s="171" t="s">
        <v>274</v>
      </c>
      <c r="D58" s="172">
        <f>SUM(E58:F58)</f>
        <v>7</v>
      </c>
      <c r="E58" s="173">
        <v>5</v>
      </c>
      <c r="F58" s="173">
        <v>2</v>
      </c>
      <c r="G58" s="176">
        <f>D58/$D$52*100</f>
        <v>0.21820448877805484</v>
      </c>
    </row>
    <row r="59" spans="2:7" ht="15.75" customHeight="1">
      <c r="B59" s="643" t="s">
        <v>256</v>
      </c>
      <c r="C59" s="170" t="s">
        <v>275</v>
      </c>
      <c r="D59" s="94">
        <f>E59+F59</f>
        <v>5</v>
      </c>
      <c r="E59" s="95">
        <v>3</v>
      </c>
      <c r="F59" s="95">
        <v>2</v>
      </c>
      <c r="G59" s="410">
        <f>D59/$D$51*100</f>
        <v>0.015874023747539528</v>
      </c>
    </row>
    <row r="60" spans="2:7" ht="15.75" customHeight="1">
      <c r="B60" s="643"/>
      <c r="C60" s="171" t="s">
        <v>274</v>
      </c>
      <c r="D60" s="172">
        <f>SUM(E60:F60)</f>
        <v>2</v>
      </c>
      <c r="E60" s="173">
        <v>1</v>
      </c>
      <c r="F60" s="173">
        <v>1</v>
      </c>
      <c r="G60" s="176">
        <f>D60/$D$52*100</f>
        <v>0.062344139650872814</v>
      </c>
    </row>
    <row r="61" spans="2:7" ht="15.75" customHeight="1">
      <c r="B61" s="654" t="s">
        <v>176</v>
      </c>
      <c r="C61" s="170" t="s">
        <v>275</v>
      </c>
      <c r="D61" s="90">
        <f>E61+F61</f>
        <v>11798</v>
      </c>
      <c r="E61" s="91">
        <f aca="true" t="shared" si="1" ref="E61:G62">E63+E65+E67</f>
        <v>8179</v>
      </c>
      <c r="F61" s="91">
        <f t="shared" si="1"/>
        <v>3619</v>
      </c>
      <c r="G61" s="93">
        <f t="shared" si="1"/>
        <v>37.45634643469427</v>
      </c>
    </row>
    <row r="62" spans="2:7" ht="15.75" customHeight="1">
      <c r="B62" s="654"/>
      <c r="C62" s="171" t="s">
        <v>274</v>
      </c>
      <c r="D62" s="172">
        <f>SUM(E62:F62)</f>
        <v>1225</v>
      </c>
      <c r="E62" s="173">
        <f t="shared" si="1"/>
        <v>784</v>
      </c>
      <c r="F62" s="173">
        <f t="shared" si="1"/>
        <v>441</v>
      </c>
      <c r="G62" s="408">
        <f t="shared" si="1"/>
        <v>38.1857855361596</v>
      </c>
    </row>
    <row r="63" spans="2:7" ht="15.75" customHeight="1">
      <c r="B63" s="643" t="s">
        <v>257</v>
      </c>
      <c r="C63" s="170" t="s">
        <v>275</v>
      </c>
      <c r="D63" s="84">
        <f>E63+F63</f>
        <v>28</v>
      </c>
      <c r="E63" s="85">
        <v>22</v>
      </c>
      <c r="F63" s="85">
        <v>6</v>
      </c>
      <c r="G63" s="410">
        <f>D63/$D$51*100</f>
        <v>0.08889453298622134</v>
      </c>
    </row>
    <row r="64" spans="2:7" ht="15.75" customHeight="1">
      <c r="B64" s="643"/>
      <c r="C64" s="171" t="s">
        <v>274</v>
      </c>
      <c r="D64" s="172">
        <f>SUM(E64:F64)</f>
        <v>7</v>
      </c>
      <c r="E64" s="173">
        <v>7</v>
      </c>
      <c r="F64" s="173">
        <v>0</v>
      </c>
      <c r="G64" s="176">
        <f>D64/$D$52*100</f>
        <v>0.21820448877805484</v>
      </c>
    </row>
    <row r="65" spans="2:7" ht="15.75" customHeight="1">
      <c r="B65" s="643" t="s">
        <v>194</v>
      </c>
      <c r="C65" s="170" t="s">
        <v>275</v>
      </c>
      <c r="D65" s="84">
        <f>E65+F65</f>
        <v>2843</v>
      </c>
      <c r="E65" s="85">
        <v>2417</v>
      </c>
      <c r="F65" s="85">
        <v>426</v>
      </c>
      <c r="G65" s="410">
        <f>D65/$D$51*100</f>
        <v>9.025969902850974</v>
      </c>
    </row>
    <row r="66" spans="2:7" ht="15.75" customHeight="1">
      <c r="B66" s="643"/>
      <c r="C66" s="171" t="s">
        <v>274</v>
      </c>
      <c r="D66" s="172">
        <f>SUM(E66:F66)</f>
        <v>347</v>
      </c>
      <c r="E66" s="173">
        <v>308</v>
      </c>
      <c r="F66" s="173">
        <v>39</v>
      </c>
      <c r="G66" s="176">
        <f>D66/$D$52*100</f>
        <v>10.816708229426434</v>
      </c>
    </row>
    <row r="67" spans="2:7" ht="15.75" customHeight="1">
      <c r="B67" s="643" t="s">
        <v>195</v>
      </c>
      <c r="C67" s="170" t="s">
        <v>275</v>
      </c>
      <c r="D67" s="84">
        <f>E67+F67</f>
        <v>8927</v>
      </c>
      <c r="E67" s="85">
        <v>5740</v>
      </c>
      <c r="F67" s="85">
        <v>3187</v>
      </c>
      <c r="G67" s="410">
        <f>D67/$D$51*100</f>
        <v>28.34148199885707</v>
      </c>
    </row>
    <row r="68" spans="2:7" ht="15.75" customHeight="1">
      <c r="B68" s="643"/>
      <c r="C68" s="171" t="s">
        <v>274</v>
      </c>
      <c r="D68" s="172">
        <f>SUM(E68:F68)</f>
        <v>871</v>
      </c>
      <c r="E68" s="173">
        <v>469</v>
      </c>
      <c r="F68" s="173">
        <v>402</v>
      </c>
      <c r="G68" s="176">
        <f>D68/$D$52*100</f>
        <v>27.15087281795511</v>
      </c>
    </row>
    <row r="69" spans="2:7" ht="15.75" customHeight="1">
      <c r="B69" s="653" t="s">
        <v>177</v>
      </c>
      <c r="C69" s="170" t="s">
        <v>275</v>
      </c>
      <c r="D69" s="90">
        <f>E69+F69</f>
        <v>17585</v>
      </c>
      <c r="E69" s="91">
        <f aca="true" t="shared" si="2" ref="E69:G70">E71+E73+E75+E77+E79+E81+E83+E85+E87+E89+E91+E93</f>
        <v>8852</v>
      </c>
      <c r="F69" s="91">
        <f t="shared" si="2"/>
        <v>8733</v>
      </c>
      <c r="G69" s="409">
        <f t="shared" si="2"/>
        <v>55.828941520096514</v>
      </c>
    </row>
    <row r="70" spans="2:7" ht="15.75" customHeight="1">
      <c r="B70" s="653"/>
      <c r="C70" s="171" t="s">
        <v>274</v>
      </c>
      <c r="D70" s="172">
        <f>SUM(E70:F70)</f>
        <v>1789</v>
      </c>
      <c r="E70" s="173">
        <f t="shared" si="2"/>
        <v>920</v>
      </c>
      <c r="F70" s="173">
        <f t="shared" si="2"/>
        <v>869</v>
      </c>
      <c r="G70" s="411">
        <f t="shared" si="2"/>
        <v>55.766832917705734</v>
      </c>
    </row>
    <row r="71" spans="2:7" ht="15.75" customHeight="1">
      <c r="B71" s="168" t="s">
        <v>196</v>
      </c>
      <c r="C71" s="170" t="s">
        <v>275</v>
      </c>
      <c r="D71" s="84">
        <f>E71+F71</f>
        <v>104</v>
      </c>
      <c r="E71" s="85">
        <v>91</v>
      </c>
      <c r="F71" s="85">
        <v>13</v>
      </c>
      <c r="G71" s="410">
        <f>D71/$D$51*100</f>
        <v>0.3301796939488222</v>
      </c>
    </row>
    <row r="72" spans="2:7" ht="15.75" customHeight="1">
      <c r="B72" s="175" t="s">
        <v>197</v>
      </c>
      <c r="C72" s="171" t="s">
        <v>274</v>
      </c>
      <c r="D72" s="172">
        <f>SUM(E72:F72)</f>
        <v>6</v>
      </c>
      <c r="E72" s="173">
        <v>6</v>
      </c>
      <c r="F72" s="173">
        <v>0</v>
      </c>
      <c r="G72" s="176">
        <f>D72/$D$52*100</f>
        <v>0.18703241895261846</v>
      </c>
    </row>
    <row r="73" spans="2:9" ht="15.75" customHeight="1">
      <c r="B73" s="642" t="s">
        <v>317</v>
      </c>
      <c r="C73" s="170" t="s">
        <v>275</v>
      </c>
      <c r="D73" s="84">
        <f>E73+F73</f>
        <v>358</v>
      </c>
      <c r="E73" s="85">
        <v>260</v>
      </c>
      <c r="F73" s="85">
        <v>98</v>
      </c>
      <c r="G73" s="410">
        <f>D73/$D$51*100</f>
        <v>1.13658010032383</v>
      </c>
      <c r="I73" s="38"/>
    </row>
    <row r="74" spans="2:7" ht="15.75" customHeight="1">
      <c r="B74" s="646"/>
      <c r="C74" s="171" t="s">
        <v>274</v>
      </c>
      <c r="D74" s="172">
        <f>SUM(E74:F74)</f>
        <v>11</v>
      </c>
      <c r="E74" s="173">
        <v>9</v>
      </c>
      <c r="F74" s="173">
        <v>2</v>
      </c>
      <c r="G74" s="176">
        <f>D74/$D$52*100</f>
        <v>0.34289276807980046</v>
      </c>
    </row>
    <row r="75" spans="2:7" ht="15.75" customHeight="1">
      <c r="B75" s="642" t="s">
        <v>318</v>
      </c>
      <c r="C75" s="170" t="s">
        <v>275</v>
      </c>
      <c r="D75" s="84">
        <f>E75+F75</f>
        <v>1733</v>
      </c>
      <c r="E75" s="85">
        <v>1353</v>
      </c>
      <c r="F75" s="85">
        <v>380</v>
      </c>
      <c r="G75" s="410">
        <f>D75/$D$51*100</f>
        <v>5.5019366308972</v>
      </c>
    </row>
    <row r="76" spans="2:7" ht="15.75" customHeight="1">
      <c r="B76" s="641"/>
      <c r="C76" s="171" t="s">
        <v>274</v>
      </c>
      <c r="D76" s="172">
        <f>SUM(E76:F76)</f>
        <v>113</v>
      </c>
      <c r="E76" s="173">
        <v>97</v>
      </c>
      <c r="F76" s="173">
        <v>16</v>
      </c>
      <c r="G76" s="176">
        <f>D76/$D$52*100</f>
        <v>3.5224438902743143</v>
      </c>
    </row>
    <row r="77" spans="2:7" ht="15.75" customHeight="1">
      <c r="B77" s="642" t="s">
        <v>319</v>
      </c>
      <c r="C77" s="170" t="s">
        <v>275</v>
      </c>
      <c r="D77" s="84">
        <f>E77+F77</f>
        <v>4626</v>
      </c>
      <c r="E77" s="85">
        <v>2249</v>
      </c>
      <c r="F77" s="85">
        <v>2377</v>
      </c>
      <c r="G77" s="410">
        <f>D77/$D$51*100</f>
        <v>14.686646771223568</v>
      </c>
    </row>
    <row r="78" spans="2:7" ht="15.75" customHeight="1">
      <c r="B78" s="642"/>
      <c r="C78" s="171" t="s">
        <v>274</v>
      </c>
      <c r="D78" s="172">
        <f>SUM(E78:F78)</f>
        <v>601</v>
      </c>
      <c r="E78" s="173">
        <v>338</v>
      </c>
      <c r="F78" s="173">
        <v>263</v>
      </c>
      <c r="G78" s="176">
        <f>D78/$D$52*100</f>
        <v>18.73441396508728</v>
      </c>
    </row>
    <row r="79" spans="2:7" ht="15.75" customHeight="1">
      <c r="B79" s="642" t="s">
        <v>320</v>
      </c>
      <c r="C79" s="170" t="s">
        <v>275</v>
      </c>
      <c r="D79" s="84">
        <f>E79+F79</f>
        <v>627</v>
      </c>
      <c r="E79" s="85">
        <v>331</v>
      </c>
      <c r="F79" s="85">
        <v>296</v>
      </c>
      <c r="G79" s="410">
        <f>D79/$D$51*100</f>
        <v>1.9906025779414565</v>
      </c>
    </row>
    <row r="80" spans="2:7" ht="15.75" customHeight="1">
      <c r="B80" s="642"/>
      <c r="C80" s="171" t="s">
        <v>274</v>
      </c>
      <c r="D80" s="172">
        <f>SUM(E80:F80)</f>
        <v>33</v>
      </c>
      <c r="E80" s="173">
        <v>11</v>
      </c>
      <c r="F80" s="173">
        <v>22</v>
      </c>
      <c r="G80" s="176">
        <f>D80/$D$52*100</f>
        <v>1.0286783042394014</v>
      </c>
    </row>
    <row r="81" spans="2:7" ht="15.75" customHeight="1">
      <c r="B81" s="642" t="s">
        <v>321</v>
      </c>
      <c r="C81" s="170" t="s">
        <v>275</v>
      </c>
      <c r="D81" s="84">
        <f>E81+F81</f>
        <v>204</v>
      </c>
      <c r="E81" s="85">
        <v>130</v>
      </c>
      <c r="F81" s="85">
        <v>74</v>
      </c>
      <c r="G81" s="410">
        <f>D81/$D$51*100</f>
        <v>0.6476601688996126</v>
      </c>
    </row>
    <row r="82" spans="2:7" ht="15.75" customHeight="1">
      <c r="B82" s="641"/>
      <c r="C82" s="171" t="s">
        <v>274</v>
      </c>
      <c r="D82" s="172">
        <f>SUM(E82:F82)</f>
        <v>11</v>
      </c>
      <c r="E82" s="173">
        <v>8</v>
      </c>
      <c r="F82" s="173">
        <v>3</v>
      </c>
      <c r="G82" s="176">
        <f>D82/$D$52*100</f>
        <v>0.34289276807980046</v>
      </c>
    </row>
    <row r="83" spans="2:7" ht="15.75" customHeight="1">
      <c r="B83" s="642" t="s">
        <v>322</v>
      </c>
      <c r="C83" s="170" t="s">
        <v>275</v>
      </c>
      <c r="D83" s="84">
        <f>E83+F83</f>
        <v>1112</v>
      </c>
      <c r="E83" s="85">
        <v>375</v>
      </c>
      <c r="F83" s="85">
        <v>737</v>
      </c>
      <c r="G83" s="410">
        <f>D83/$D$51*100</f>
        <v>3.5303828814527907</v>
      </c>
    </row>
    <row r="84" spans="2:7" ht="15.75" customHeight="1">
      <c r="B84" s="641"/>
      <c r="C84" s="171" t="s">
        <v>274</v>
      </c>
      <c r="D84" s="172">
        <f>SUM(E84:F84)</f>
        <v>149</v>
      </c>
      <c r="E84" s="173">
        <v>49</v>
      </c>
      <c r="F84" s="173">
        <v>100</v>
      </c>
      <c r="G84" s="176">
        <f>D84/$D$52*100</f>
        <v>4.644638403990025</v>
      </c>
    </row>
    <row r="85" spans="2:7" ht="15.75" customHeight="1">
      <c r="B85" s="642" t="s">
        <v>323</v>
      </c>
      <c r="C85" s="170" t="s">
        <v>275</v>
      </c>
      <c r="D85" s="84">
        <f>E85+F85</f>
        <v>2691</v>
      </c>
      <c r="E85" s="85">
        <v>565</v>
      </c>
      <c r="F85" s="85">
        <v>2126</v>
      </c>
      <c r="G85" s="410">
        <f>D85/$D$51*100</f>
        <v>8.543399580925772</v>
      </c>
    </row>
    <row r="86" spans="2:7" ht="15.75" customHeight="1">
      <c r="B86" s="641"/>
      <c r="C86" s="171" t="s">
        <v>274</v>
      </c>
      <c r="D86" s="172">
        <f>SUM(E86:F86)</f>
        <v>272</v>
      </c>
      <c r="E86" s="173">
        <v>49</v>
      </c>
      <c r="F86" s="173">
        <v>223</v>
      </c>
      <c r="G86" s="412">
        <f>D86/$D$52*100</f>
        <v>8.478802992518704</v>
      </c>
    </row>
    <row r="87" spans="2:7" ht="15.75" customHeight="1">
      <c r="B87" s="642" t="s">
        <v>324</v>
      </c>
      <c r="C87" s="170" t="s">
        <v>275</v>
      </c>
      <c r="D87" s="84">
        <f>E87+F87</f>
        <v>1083</v>
      </c>
      <c r="E87" s="85">
        <v>487</v>
      </c>
      <c r="F87" s="85">
        <v>596</v>
      </c>
      <c r="G87" s="410">
        <f>D87/$D$51*100</f>
        <v>3.4383135437170615</v>
      </c>
    </row>
    <row r="88" spans="2:7" ht="15.75" customHeight="1">
      <c r="B88" s="641"/>
      <c r="C88" s="171" t="s">
        <v>274</v>
      </c>
      <c r="D88" s="172">
        <f>SUM(E88:F88)</f>
        <v>87</v>
      </c>
      <c r="E88" s="173">
        <v>41</v>
      </c>
      <c r="F88" s="173">
        <v>46</v>
      </c>
      <c r="G88" s="176">
        <f>D88/$D$52*100</f>
        <v>2.711970074812968</v>
      </c>
    </row>
    <row r="89" spans="2:7" ht="15.75" customHeight="1">
      <c r="B89" s="642" t="s">
        <v>325</v>
      </c>
      <c r="C89" s="170" t="s">
        <v>275</v>
      </c>
      <c r="D89" s="84">
        <f>E89+F89</f>
        <v>349</v>
      </c>
      <c r="E89" s="85">
        <v>225</v>
      </c>
      <c r="F89" s="85">
        <v>124</v>
      </c>
      <c r="G89" s="410">
        <f>D89/$D$51*100</f>
        <v>1.1080068575782591</v>
      </c>
    </row>
    <row r="90" spans="2:7" ht="15.75" customHeight="1">
      <c r="B90" s="641"/>
      <c r="C90" s="171" t="s">
        <v>274</v>
      </c>
      <c r="D90" s="172">
        <f>SUM(E90:F90)</f>
        <v>35</v>
      </c>
      <c r="E90" s="173">
        <v>24</v>
      </c>
      <c r="F90" s="173">
        <v>11</v>
      </c>
      <c r="G90" s="176">
        <f>D90/$D$52*100</f>
        <v>1.0910224438902745</v>
      </c>
    </row>
    <row r="91" spans="2:7" ht="15.75" customHeight="1">
      <c r="B91" s="664" t="s">
        <v>561</v>
      </c>
      <c r="C91" s="170" t="s">
        <v>275</v>
      </c>
      <c r="D91" s="84">
        <f>E91+F91</f>
        <v>3783</v>
      </c>
      <c r="E91" s="85">
        <v>2084</v>
      </c>
      <c r="F91" s="85">
        <v>1699</v>
      </c>
      <c r="G91" s="410">
        <f>D91/$D$51*100</f>
        <v>12.010286367388405</v>
      </c>
    </row>
    <row r="92" spans="2:7" ht="15.75" customHeight="1">
      <c r="B92" s="665"/>
      <c r="C92" s="171" t="s">
        <v>274</v>
      </c>
      <c r="D92" s="172">
        <f>SUM(E92:F92)</f>
        <v>392</v>
      </c>
      <c r="E92" s="173">
        <v>224</v>
      </c>
      <c r="F92" s="173">
        <v>168</v>
      </c>
      <c r="G92" s="176">
        <f>D92/$D$52*100</f>
        <v>12.219451371571072</v>
      </c>
    </row>
    <row r="93" spans="2:7" ht="15.75" customHeight="1">
      <c r="B93" s="660" t="s">
        <v>326</v>
      </c>
      <c r="C93" s="170" t="s">
        <v>275</v>
      </c>
      <c r="D93" s="84">
        <f>E93+F93</f>
        <v>915</v>
      </c>
      <c r="E93" s="85">
        <v>702</v>
      </c>
      <c r="F93" s="85">
        <v>213</v>
      </c>
      <c r="G93" s="410">
        <f>D93/$D$51*100</f>
        <v>2.904946345799733</v>
      </c>
    </row>
    <row r="94" spans="2:7" ht="15.75" customHeight="1">
      <c r="B94" s="660"/>
      <c r="C94" s="171" t="s">
        <v>274</v>
      </c>
      <c r="D94" s="172">
        <f>SUM(E94:F94)</f>
        <v>79</v>
      </c>
      <c r="E94" s="173">
        <v>64</v>
      </c>
      <c r="F94" s="173">
        <v>15</v>
      </c>
      <c r="G94" s="176">
        <f>D94/$D$52*100</f>
        <v>2.462593516209476</v>
      </c>
    </row>
    <row r="95" spans="2:7" ht="15.75" customHeight="1">
      <c r="B95" s="642" t="s">
        <v>327</v>
      </c>
      <c r="C95" s="170" t="s">
        <v>275</v>
      </c>
      <c r="D95" s="84">
        <f>E95+F95</f>
        <v>183</v>
      </c>
      <c r="E95" s="85">
        <v>121</v>
      </c>
      <c r="F95" s="85">
        <v>62</v>
      </c>
      <c r="G95" s="410">
        <f>D95/$D$51*100</f>
        <v>0.5809892691599466</v>
      </c>
    </row>
    <row r="96" spans="2:7" ht="15.75" customHeight="1">
      <c r="B96" s="661"/>
      <c r="C96" s="171" t="s">
        <v>274</v>
      </c>
      <c r="D96" s="172">
        <f>SUM(E96:F96)</f>
        <v>2</v>
      </c>
      <c r="E96" s="173">
        <v>0</v>
      </c>
      <c r="F96" s="173">
        <v>2</v>
      </c>
      <c r="G96" s="176">
        <f>D96/$D$52*100</f>
        <v>0.062344139650872814</v>
      </c>
    </row>
    <row r="97" spans="2:8" ht="12.75" customHeight="1">
      <c r="B97" s="74"/>
      <c r="C97" s="74"/>
      <c r="D97" s="74"/>
      <c r="E97" s="651" t="s">
        <v>190</v>
      </c>
      <c r="F97" s="651"/>
      <c r="G97" s="637"/>
      <c r="H97" s="74"/>
    </row>
    <row r="98" spans="2:11" ht="12.75" customHeight="1">
      <c r="B98" s="74"/>
      <c r="C98" s="74"/>
      <c r="D98" s="74"/>
      <c r="E98" s="184"/>
      <c r="F98" s="74"/>
      <c r="G98" s="74"/>
      <c r="H98" s="74"/>
      <c r="I98" s="74"/>
      <c r="J98" s="74"/>
      <c r="K98" s="74"/>
    </row>
    <row r="99" spans="2:11" ht="7.5" customHeight="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 ht="13.5">
      <c r="B100" s="196" t="s">
        <v>191</v>
      </c>
      <c r="C100" s="196"/>
      <c r="D100" s="196"/>
      <c r="E100" s="196"/>
      <c r="F100" s="196"/>
      <c r="G100" s="76"/>
      <c r="H100" s="76"/>
      <c r="I100" s="637"/>
      <c r="J100" s="637"/>
      <c r="K100" s="637"/>
    </row>
    <row r="101" spans="2:7" ht="13.5" customHeight="1">
      <c r="B101" s="76"/>
      <c r="C101" s="76"/>
      <c r="D101" s="652" t="s">
        <v>328</v>
      </c>
      <c r="E101" s="652"/>
      <c r="F101" s="652"/>
      <c r="G101" s="652"/>
    </row>
    <row r="102" spans="2:7" ht="13.5" customHeight="1">
      <c r="B102" s="644" t="s">
        <v>192</v>
      </c>
      <c r="C102" s="649"/>
      <c r="D102" s="638" t="s">
        <v>551</v>
      </c>
      <c r="E102" s="639"/>
      <c r="F102" s="639"/>
      <c r="G102" s="640"/>
    </row>
    <row r="103" spans="2:7" ht="13.5" customHeight="1">
      <c r="B103" s="645"/>
      <c r="C103" s="650"/>
      <c r="D103" s="87" t="s">
        <v>10</v>
      </c>
      <c r="E103" s="88" t="s">
        <v>2</v>
      </c>
      <c r="F103" s="88" t="s">
        <v>3</v>
      </c>
      <c r="G103" s="88" t="s">
        <v>193</v>
      </c>
    </row>
    <row r="104" spans="2:7" ht="10.5" customHeight="1">
      <c r="B104" s="167"/>
      <c r="C104" s="405"/>
      <c r="D104" s="81" t="s">
        <v>26</v>
      </c>
      <c r="E104" s="80" t="s">
        <v>26</v>
      </c>
      <c r="F104" s="80" t="s">
        <v>26</v>
      </c>
      <c r="G104" s="89" t="s">
        <v>252</v>
      </c>
    </row>
    <row r="105" spans="2:12" ht="30" customHeight="1">
      <c r="B105" s="656" t="s">
        <v>552</v>
      </c>
      <c r="C105" s="657"/>
      <c r="D105" s="413">
        <f>E105+F105</f>
        <v>32932</v>
      </c>
      <c r="E105" s="414">
        <f>E106+E110+E114+E129</f>
        <v>18809</v>
      </c>
      <c r="F105" s="414">
        <f>F106+F110+F114+F129</f>
        <v>14123</v>
      </c>
      <c r="G105" s="415">
        <v>100</v>
      </c>
      <c r="L105" s="232"/>
    </row>
    <row r="106" spans="2:7" ht="30" customHeight="1">
      <c r="B106" s="662" t="s">
        <v>564</v>
      </c>
      <c r="C106" s="663"/>
      <c r="D106" s="413">
        <f>E106+F106</f>
        <v>1696</v>
      </c>
      <c r="E106" s="414">
        <f>E107+E108+E109</f>
        <v>1077</v>
      </c>
      <c r="F106" s="414">
        <f>F107+F108+F109</f>
        <v>619</v>
      </c>
      <c r="G106" s="416">
        <f>G107+G108+G109</f>
        <v>5.15000607312037</v>
      </c>
    </row>
    <row r="107" spans="2:7" ht="30" customHeight="1">
      <c r="B107" s="656" t="s">
        <v>254</v>
      </c>
      <c r="C107" s="657"/>
      <c r="D107" s="413">
        <f>E107+F107</f>
        <v>1651</v>
      </c>
      <c r="E107" s="414">
        <v>1039</v>
      </c>
      <c r="F107" s="414">
        <v>612</v>
      </c>
      <c r="G107" s="416">
        <f>D107/$D$105*100</f>
        <v>5.0133608648123404</v>
      </c>
    </row>
    <row r="108" spans="2:7" ht="30" customHeight="1">
      <c r="B108" s="656" t="s">
        <v>255</v>
      </c>
      <c r="C108" s="657"/>
      <c r="D108" s="413">
        <f>SUM(E108:F108)</f>
        <v>43</v>
      </c>
      <c r="E108" s="414">
        <v>37</v>
      </c>
      <c r="F108" s="414">
        <v>6</v>
      </c>
      <c r="G108" s="416">
        <f>D108/$D$105*100</f>
        <v>0.13057208793878294</v>
      </c>
    </row>
    <row r="109" spans="2:7" ht="30" customHeight="1">
      <c r="B109" s="656" t="s">
        <v>256</v>
      </c>
      <c r="C109" s="657"/>
      <c r="D109" s="413">
        <f aca="true" t="shared" si="3" ref="D109:D129">E109+F109</f>
        <v>2</v>
      </c>
      <c r="E109" s="414">
        <v>1</v>
      </c>
      <c r="F109" s="414">
        <v>1</v>
      </c>
      <c r="G109" s="416">
        <f>D109/$D$105*100</f>
        <v>0.006073120369245719</v>
      </c>
    </row>
    <row r="110" spans="2:7" ht="30" customHeight="1">
      <c r="B110" s="674" t="s">
        <v>563</v>
      </c>
      <c r="C110" s="675"/>
      <c r="D110" s="413">
        <f t="shared" si="3"/>
        <v>11726</v>
      </c>
      <c r="E110" s="414">
        <f>E111+E112+E113</f>
        <v>8183</v>
      </c>
      <c r="F110" s="414">
        <f>F111+F112+F113</f>
        <v>3543</v>
      </c>
      <c r="G110" s="416">
        <f>G111+G112+G113</f>
        <v>35.60670472488765</v>
      </c>
    </row>
    <row r="111" spans="2:7" ht="30" customHeight="1">
      <c r="B111" s="658" t="s">
        <v>555</v>
      </c>
      <c r="C111" s="659"/>
      <c r="D111" s="413">
        <f t="shared" si="3"/>
        <v>23</v>
      </c>
      <c r="E111" s="414">
        <v>22</v>
      </c>
      <c r="F111" s="414">
        <v>1</v>
      </c>
      <c r="G111" s="416">
        <f>D111/$D$105*100</f>
        <v>0.06984088424632577</v>
      </c>
    </row>
    <row r="112" spans="2:7" ht="30" customHeight="1">
      <c r="B112" s="656" t="s">
        <v>194</v>
      </c>
      <c r="C112" s="657"/>
      <c r="D112" s="413">
        <f t="shared" si="3"/>
        <v>2738</v>
      </c>
      <c r="E112" s="414">
        <v>2324</v>
      </c>
      <c r="F112" s="414">
        <v>414</v>
      </c>
      <c r="G112" s="416">
        <f>D112/$D$105*100</f>
        <v>8.314101785497389</v>
      </c>
    </row>
    <row r="113" spans="2:7" ht="30" customHeight="1">
      <c r="B113" s="656" t="s">
        <v>195</v>
      </c>
      <c r="C113" s="657"/>
      <c r="D113" s="413">
        <f t="shared" si="3"/>
        <v>8965</v>
      </c>
      <c r="E113" s="414">
        <v>5837</v>
      </c>
      <c r="F113" s="414">
        <v>3128</v>
      </c>
      <c r="G113" s="416">
        <f>D113/$D$105*100</f>
        <v>27.222762055143935</v>
      </c>
    </row>
    <row r="114" spans="2:7" ht="30" customHeight="1">
      <c r="B114" s="662" t="s">
        <v>562</v>
      </c>
      <c r="C114" s="663"/>
      <c r="D114" s="413">
        <f t="shared" si="3"/>
        <v>18981</v>
      </c>
      <c r="E114" s="414">
        <f>E115+E116+E117+E118+E119+E120+E121+E122+E123+E124+E125+E126+E127+E128</f>
        <v>9215</v>
      </c>
      <c r="F114" s="414">
        <f>F115+F116+F117+F118+F119+F120+F121+F122+F123+F124+F125+F126+F127+F128</f>
        <v>9766</v>
      </c>
      <c r="G114" s="416">
        <f>G115+G116+G117+G118+G119+G120+G121+G122+G123+G124+G125+G126+G127+G128</f>
        <v>57.636948864326484</v>
      </c>
    </row>
    <row r="115" spans="2:7" ht="30" customHeight="1">
      <c r="B115" s="670" t="s">
        <v>553</v>
      </c>
      <c r="C115" s="671"/>
      <c r="D115" s="413">
        <f t="shared" si="3"/>
        <v>112</v>
      </c>
      <c r="E115" s="414">
        <v>95</v>
      </c>
      <c r="F115" s="414">
        <v>17</v>
      </c>
      <c r="G115" s="416">
        <f aca="true" t="shared" si="4" ref="G115:G129">D115/$D$105*100</f>
        <v>0.3400947406777602</v>
      </c>
    </row>
    <row r="116" spans="2:9" ht="30" customHeight="1">
      <c r="B116" s="656" t="s">
        <v>317</v>
      </c>
      <c r="C116" s="657"/>
      <c r="D116" s="413">
        <f t="shared" si="3"/>
        <v>345</v>
      </c>
      <c r="E116" s="414">
        <v>226</v>
      </c>
      <c r="F116" s="414">
        <v>119</v>
      </c>
      <c r="G116" s="416">
        <f t="shared" si="4"/>
        <v>1.0476132636948865</v>
      </c>
      <c r="I116" s="38"/>
    </row>
    <row r="117" spans="2:7" ht="30" customHeight="1">
      <c r="B117" s="656" t="s">
        <v>556</v>
      </c>
      <c r="C117" s="657"/>
      <c r="D117" s="413">
        <f t="shared" si="3"/>
        <v>1805</v>
      </c>
      <c r="E117" s="414">
        <v>1450</v>
      </c>
      <c r="F117" s="414">
        <v>355</v>
      </c>
      <c r="G117" s="416">
        <f t="shared" si="4"/>
        <v>5.480991133244261</v>
      </c>
    </row>
    <row r="118" spans="2:7" ht="30" customHeight="1">
      <c r="B118" s="656" t="s">
        <v>557</v>
      </c>
      <c r="C118" s="657"/>
      <c r="D118" s="413">
        <f t="shared" si="3"/>
        <v>4770</v>
      </c>
      <c r="E118" s="414">
        <v>2353</v>
      </c>
      <c r="F118" s="414">
        <v>2417</v>
      </c>
      <c r="G118" s="416">
        <f t="shared" si="4"/>
        <v>14.484392080651038</v>
      </c>
    </row>
    <row r="119" spans="2:7" ht="30" customHeight="1">
      <c r="B119" s="656" t="s">
        <v>558</v>
      </c>
      <c r="C119" s="657"/>
      <c r="D119" s="413">
        <f t="shared" si="3"/>
        <v>617</v>
      </c>
      <c r="E119" s="414">
        <v>290</v>
      </c>
      <c r="F119" s="414">
        <v>327</v>
      </c>
      <c r="G119" s="416">
        <f t="shared" si="4"/>
        <v>1.8735576339123043</v>
      </c>
    </row>
    <row r="120" spans="2:7" ht="30" customHeight="1">
      <c r="B120" s="656" t="s">
        <v>559</v>
      </c>
      <c r="C120" s="657"/>
      <c r="D120" s="413">
        <f t="shared" si="3"/>
        <v>349</v>
      </c>
      <c r="E120" s="414">
        <v>227</v>
      </c>
      <c r="F120" s="414">
        <v>122</v>
      </c>
      <c r="G120" s="416">
        <f t="shared" si="4"/>
        <v>1.0597595044333779</v>
      </c>
    </row>
    <row r="121" spans="2:7" ht="30" customHeight="1">
      <c r="B121" s="670" t="s">
        <v>554</v>
      </c>
      <c r="C121" s="671"/>
      <c r="D121" s="413">
        <f t="shared" si="3"/>
        <v>715</v>
      </c>
      <c r="E121" s="414">
        <v>458</v>
      </c>
      <c r="F121" s="414">
        <v>257</v>
      </c>
      <c r="G121" s="416">
        <f t="shared" si="4"/>
        <v>2.1711405320053445</v>
      </c>
    </row>
    <row r="122" spans="2:7" ht="30" customHeight="1">
      <c r="B122" s="656" t="s">
        <v>322</v>
      </c>
      <c r="C122" s="657"/>
      <c r="D122" s="413">
        <f t="shared" si="3"/>
        <v>1485</v>
      </c>
      <c r="E122" s="414">
        <v>470</v>
      </c>
      <c r="F122" s="414">
        <v>1015</v>
      </c>
      <c r="G122" s="416">
        <f t="shared" si="4"/>
        <v>4.509291874164946</v>
      </c>
    </row>
    <row r="123" spans="2:7" ht="30" customHeight="1">
      <c r="B123" s="672" t="s">
        <v>560</v>
      </c>
      <c r="C123" s="673"/>
      <c r="D123" s="413">
        <f t="shared" si="3"/>
        <v>1548</v>
      </c>
      <c r="E123" s="414">
        <v>621</v>
      </c>
      <c r="F123" s="414">
        <v>927</v>
      </c>
      <c r="G123" s="416">
        <f t="shared" si="4"/>
        <v>4.700595165796186</v>
      </c>
    </row>
    <row r="124" spans="2:7" ht="30" customHeight="1">
      <c r="B124" s="656" t="s">
        <v>324</v>
      </c>
      <c r="C124" s="657"/>
      <c r="D124" s="413">
        <f>E124+F124</f>
        <v>1165</v>
      </c>
      <c r="E124" s="414">
        <v>514</v>
      </c>
      <c r="F124" s="414">
        <v>651</v>
      </c>
      <c r="G124" s="416">
        <f>D124/$D$105*100</f>
        <v>3.537592615085631</v>
      </c>
    </row>
    <row r="125" spans="2:7" ht="30" customHeight="1">
      <c r="B125" s="656" t="s">
        <v>323</v>
      </c>
      <c r="C125" s="657"/>
      <c r="D125" s="413">
        <f t="shared" si="3"/>
        <v>3363</v>
      </c>
      <c r="E125" s="414">
        <v>717</v>
      </c>
      <c r="F125" s="414">
        <v>2646</v>
      </c>
      <c r="G125" s="416">
        <f t="shared" si="4"/>
        <v>10.211951900886676</v>
      </c>
    </row>
    <row r="126" spans="2:7" ht="30" customHeight="1">
      <c r="B126" s="656" t="s">
        <v>325</v>
      </c>
      <c r="C126" s="657"/>
      <c r="D126" s="413">
        <f t="shared" si="3"/>
        <v>222</v>
      </c>
      <c r="E126" s="414">
        <v>121</v>
      </c>
      <c r="F126" s="414">
        <v>101</v>
      </c>
      <c r="G126" s="416">
        <f t="shared" si="4"/>
        <v>0.6741163609862748</v>
      </c>
    </row>
    <row r="127" spans="2:7" ht="30" customHeight="1">
      <c r="B127" s="668" t="s">
        <v>565</v>
      </c>
      <c r="C127" s="669"/>
      <c r="D127" s="413">
        <f t="shared" si="3"/>
        <v>1526</v>
      </c>
      <c r="E127" s="414">
        <v>989</v>
      </c>
      <c r="F127" s="414">
        <v>537</v>
      </c>
      <c r="G127" s="416">
        <f t="shared" si="4"/>
        <v>4.633790841734483</v>
      </c>
    </row>
    <row r="128" spans="2:7" ht="30" customHeight="1">
      <c r="B128" s="668" t="s">
        <v>566</v>
      </c>
      <c r="C128" s="669"/>
      <c r="D128" s="413">
        <f t="shared" si="3"/>
        <v>959</v>
      </c>
      <c r="E128" s="414">
        <v>684</v>
      </c>
      <c r="F128" s="414">
        <v>275</v>
      </c>
      <c r="G128" s="416">
        <f t="shared" si="4"/>
        <v>2.912061217053322</v>
      </c>
    </row>
    <row r="129" spans="2:7" ht="30" customHeight="1">
      <c r="B129" s="666" t="s">
        <v>327</v>
      </c>
      <c r="C129" s="667"/>
      <c r="D129" s="418">
        <f t="shared" si="3"/>
        <v>529</v>
      </c>
      <c r="E129" s="419">
        <v>334</v>
      </c>
      <c r="F129" s="419">
        <v>195</v>
      </c>
      <c r="G129" s="417">
        <f t="shared" si="4"/>
        <v>1.6063403376654926</v>
      </c>
    </row>
    <row r="130" spans="2:7" ht="12.75" customHeight="1">
      <c r="B130" s="406"/>
      <c r="C130" s="407"/>
      <c r="D130" s="85"/>
      <c r="E130" s="637" t="s">
        <v>190</v>
      </c>
      <c r="F130" s="637"/>
      <c r="G130" s="569"/>
    </row>
    <row r="131" spans="2:8" ht="12.75" customHeight="1">
      <c r="B131" s="74"/>
      <c r="C131" s="74"/>
      <c r="D131" s="74"/>
      <c r="H131" s="74"/>
    </row>
    <row r="132" spans="2:11" ht="13.5">
      <c r="B132" s="74"/>
      <c r="C132" s="74"/>
      <c r="D132" s="74"/>
      <c r="E132" s="184"/>
      <c r="F132" s="74"/>
      <c r="G132" s="74"/>
      <c r="H132" s="74"/>
      <c r="I132" s="74"/>
      <c r="J132" s="74"/>
      <c r="K132" s="74"/>
    </row>
    <row r="133" spans="2:10" ht="13.5">
      <c r="B133" s="74"/>
      <c r="C133" s="74"/>
      <c r="D133" s="74"/>
      <c r="E133" s="74"/>
      <c r="F133" s="74"/>
      <c r="G133" s="74"/>
      <c r="H133" s="74"/>
      <c r="I133" s="128"/>
      <c r="J133" s="128"/>
    </row>
    <row r="134" spans="10:17" ht="13.5">
      <c r="J134" s="99"/>
      <c r="M134" s="74"/>
      <c r="N134" s="74"/>
      <c r="O134" s="74" t="s">
        <v>248</v>
      </c>
      <c r="P134" s="74" t="s">
        <v>247</v>
      </c>
      <c r="Q134" s="74" t="s">
        <v>246</v>
      </c>
    </row>
    <row r="136" spans="13:18" ht="13.5">
      <c r="M136" s="73"/>
      <c r="N136" s="73"/>
      <c r="O136" s="73">
        <f>G9</f>
        <v>7.230928085519922</v>
      </c>
      <c r="P136" s="72">
        <f>G106</f>
        <v>5.15000607312037</v>
      </c>
      <c r="Q136" s="72" t="e">
        <f>#REF!</f>
        <v>#REF!</v>
      </c>
      <c r="R136" s="38" t="s">
        <v>243</v>
      </c>
    </row>
    <row r="137" spans="13:18" ht="13.5">
      <c r="M137" s="73"/>
      <c r="N137" s="73"/>
      <c r="O137" s="73">
        <f>G17</f>
        <v>43.166909620991255</v>
      </c>
      <c r="P137" s="73">
        <f>G110</f>
        <v>35.60670472488765</v>
      </c>
      <c r="Q137" s="72" t="e">
        <f>#REF!</f>
        <v>#REF!</v>
      </c>
      <c r="R137" s="38" t="s">
        <v>244</v>
      </c>
    </row>
    <row r="138" spans="13:18" ht="13.5">
      <c r="M138" s="73"/>
      <c r="N138" s="72"/>
      <c r="O138" s="73">
        <f>G25</f>
        <v>49.498906705539355</v>
      </c>
      <c r="P138" s="73">
        <f>G114</f>
        <v>57.636948864326484</v>
      </c>
      <c r="Q138" s="72" t="e">
        <f>#REF!</f>
        <v>#REF!</v>
      </c>
      <c r="R138" s="38" t="s">
        <v>245</v>
      </c>
    </row>
    <row r="139" ht="13.5">
      <c r="Q139" s="73"/>
    </row>
    <row r="141" spans="15:17" ht="13.5">
      <c r="O141" s="74" t="s">
        <v>248</v>
      </c>
      <c r="P141" s="74" t="s">
        <v>247</v>
      </c>
      <c r="Q141" s="74" t="s">
        <v>246</v>
      </c>
    </row>
    <row r="143" spans="15:18" ht="13.5">
      <c r="O143" s="73">
        <v>9.3</v>
      </c>
      <c r="P143" s="72">
        <v>5</v>
      </c>
      <c r="Q143" s="72">
        <v>8.9</v>
      </c>
      <c r="R143" s="38" t="s">
        <v>243</v>
      </c>
    </row>
    <row r="144" spans="15:18" ht="13.5">
      <c r="O144" s="73">
        <v>43.7</v>
      </c>
      <c r="P144" s="73">
        <v>41.5</v>
      </c>
      <c r="Q144" s="72">
        <v>41.2</v>
      </c>
      <c r="R144" s="38" t="s">
        <v>244</v>
      </c>
    </row>
    <row r="145" spans="15:18" ht="13.5">
      <c r="O145" s="73">
        <v>46.9</v>
      </c>
      <c r="P145" s="73">
        <v>53.4</v>
      </c>
      <c r="Q145" s="72">
        <v>49.9</v>
      </c>
      <c r="R145" s="38" t="s">
        <v>245</v>
      </c>
    </row>
  </sheetData>
  <sheetProtection/>
  <mergeCells count="80">
    <mergeCell ref="B114:C114"/>
    <mergeCell ref="B113:C113"/>
    <mergeCell ref="B110:C110"/>
    <mergeCell ref="B109:C109"/>
    <mergeCell ref="B129:C129"/>
    <mergeCell ref="B128:C128"/>
    <mergeCell ref="B127:C127"/>
    <mergeCell ref="B126:C126"/>
    <mergeCell ref="B107:C107"/>
    <mergeCell ref="B125:C125"/>
    <mergeCell ref="B121:C121"/>
    <mergeCell ref="B123:C123"/>
    <mergeCell ref="B124:C124"/>
    <mergeCell ref="B115:C115"/>
    <mergeCell ref="B122:C122"/>
    <mergeCell ref="B120:C120"/>
    <mergeCell ref="B119:C119"/>
    <mergeCell ref="B118:C118"/>
    <mergeCell ref="B117:C117"/>
    <mergeCell ref="B116:C116"/>
    <mergeCell ref="B51:B52"/>
    <mergeCell ref="B67:B68"/>
    <mergeCell ref="B69:B70"/>
    <mergeCell ref="B53:B54"/>
    <mergeCell ref="B55:B56"/>
    <mergeCell ref="B57:B58"/>
    <mergeCell ref="B85:B86"/>
    <mergeCell ref="B102:C103"/>
    <mergeCell ref="B81:B82"/>
    <mergeCell ref="B83:B84"/>
    <mergeCell ref="B89:B90"/>
    <mergeCell ref="B91:B92"/>
    <mergeCell ref="B87:B88"/>
    <mergeCell ref="B112:C112"/>
    <mergeCell ref="B111:C111"/>
    <mergeCell ref="B93:B94"/>
    <mergeCell ref="B105:C105"/>
    <mergeCell ref="B95:B96"/>
    <mergeCell ref="B106:C106"/>
    <mergeCell ref="B108:C108"/>
    <mergeCell ref="B75:B76"/>
    <mergeCell ref="B59:B60"/>
    <mergeCell ref="B65:B66"/>
    <mergeCell ref="B73:B74"/>
    <mergeCell ref="B77:B78"/>
    <mergeCell ref="B79:B80"/>
    <mergeCell ref="B61:B62"/>
    <mergeCell ref="B63:B64"/>
    <mergeCell ref="B41:B42"/>
    <mergeCell ref="B35:B36"/>
    <mergeCell ref="B21:B22"/>
    <mergeCell ref="B37:B38"/>
    <mergeCell ref="B39:B40"/>
    <mergeCell ref="B23:B24"/>
    <mergeCell ref="B7:B8"/>
    <mergeCell ref="B25:B26"/>
    <mergeCell ref="B11:B12"/>
    <mergeCell ref="B13:B14"/>
    <mergeCell ref="B15:B16"/>
    <mergeCell ref="B17:B18"/>
    <mergeCell ref="B9:B10"/>
    <mergeCell ref="E130:G130"/>
    <mergeCell ref="I3:K3"/>
    <mergeCell ref="D4:G4"/>
    <mergeCell ref="I46:K46"/>
    <mergeCell ref="E47:G47"/>
    <mergeCell ref="E97:G97"/>
    <mergeCell ref="D102:G102"/>
    <mergeCell ref="D101:G101"/>
    <mergeCell ref="I100:K100"/>
    <mergeCell ref="I2:K2"/>
    <mergeCell ref="D48:G48"/>
    <mergeCell ref="B31:B32"/>
    <mergeCell ref="B33:B34"/>
    <mergeCell ref="B19:B20"/>
    <mergeCell ref="I43:K43"/>
    <mergeCell ref="B4:C5"/>
    <mergeCell ref="B29:B30"/>
    <mergeCell ref="H4:K4"/>
    <mergeCell ref="B48:C49"/>
  </mergeCells>
  <printOptions/>
  <pageMargins left="0.75" right="0.75" top="1" bottom="1" header="0.5" footer="0.5"/>
  <pageSetup firstPageNumber="23" useFirstPageNumber="1" horizontalDpi="600" verticalDpi="600" orientation="portrait" paperSize="9" scale="89" r:id="rId2"/>
  <headerFooter alignWithMargins="0">
    <oddFooter>&amp;C&amp;"ＭＳ 明朝,標準"&amp;P</oddFooter>
  </headerFooter>
  <rowBreaks count="3" manualBreakCount="3">
    <brk id="44" max="10" man="1"/>
    <brk id="98" max="10" man="1"/>
    <brk id="13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2013-03-12T01:22:36Z</cp:lastPrinted>
  <dcterms:created xsi:type="dcterms:W3CDTF">2003-08-04T02:25:21Z</dcterms:created>
  <dcterms:modified xsi:type="dcterms:W3CDTF">2013-03-12T01:25:01Z</dcterms:modified>
  <cp:category/>
  <cp:version/>
  <cp:contentType/>
  <cp:contentStatus/>
</cp:coreProperties>
</file>